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Базовый прайс лист" sheetId="2" r:id="rId1"/>
  </sheets>
  <calcPr calcId="145621"/>
</workbook>
</file>

<file path=xl/calcChain.xml><?xml version="1.0" encoding="utf-8"?>
<calcChain xmlns="http://schemas.openxmlformats.org/spreadsheetml/2006/main">
  <c r="F140" i="2" l="1"/>
  <c r="F139" i="2"/>
  <c r="F137" i="2"/>
  <c r="F135" i="2"/>
  <c r="F134" i="2"/>
  <c r="F133" i="2"/>
  <c r="F132" i="2"/>
  <c r="F128" i="2"/>
  <c r="F127" i="2"/>
  <c r="F126" i="2"/>
  <c r="F124" i="2"/>
  <c r="F123" i="2"/>
  <c r="F122" i="2"/>
  <c r="F121" i="2"/>
  <c r="F120" i="2"/>
  <c r="F118" i="2"/>
  <c r="F117" i="2"/>
  <c r="F113" i="2"/>
  <c r="F112" i="2"/>
  <c r="F110" i="2"/>
  <c r="F109" i="2"/>
  <c r="F107" i="2"/>
  <c r="F106" i="2"/>
  <c r="F105" i="2"/>
  <c r="F104" i="2"/>
  <c r="F103" i="2"/>
  <c r="F102" i="2"/>
  <c r="F100" i="2"/>
  <c r="F99" i="2"/>
  <c r="F98" i="2"/>
  <c r="F97" i="2"/>
  <c r="F96" i="2"/>
  <c r="F95" i="2"/>
  <c r="F94" i="2"/>
  <c r="F93" i="2"/>
  <c r="F87" i="2"/>
  <c r="F86" i="2"/>
  <c r="F85" i="2"/>
  <c r="F84" i="2"/>
  <c r="F83" i="2"/>
  <c r="F81" i="2"/>
  <c r="F80" i="2"/>
  <c r="F79" i="2"/>
  <c r="F78" i="2"/>
  <c r="F73" i="2"/>
  <c r="F72" i="2"/>
  <c r="F71" i="2"/>
  <c r="F66" i="2"/>
  <c r="F64" i="2"/>
  <c r="F62" i="2"/>
  <c r="F60" i="2"/>
  <c r="F59" i="2"/>
  <c r="F57" i="2"/>
  <c r="F56" i="2"/>
  <c r="F54" i="2"/>
  <c r="F49" i="2"/>
  <c r="F48" i="2"/>
  <c r="F47" i="2"/>
  <c r="F42" i="2"/>
  <c r="F41" i="2"/>
  <c r="F39" i="2"/>
  <c r="F38" i="2"/>
  <c r="F36" i="2"/>
  <c r="F35" i="2"/>
  <c r="F30" i="2"/>
  <c r="F29" i="2"/>
  <c r="F27" i="2"/>
  <c r="F25" i="2"/>
  <c r="F24" i="2"/>
  <c r="F23" i="2"/>
  <c r="F22" i="2"/>
  <c r="F17" i="2"/>
  <c r="F16" i="2"/>
  <c r="F15" i="2"/>
  <c r="F13" i="2"/>
  <c r="F12" i="2"/>
  <c r="F11" i="2"/>
  <c r="F10" i="2"/>
  <c r="F9" i="2"/>
  <c r="F7" i="2"/>
  <c r="F6" i="2"/>
</calcChain>
</file>

<file path=xl/comments1.xml><?xml version="1.0" encoding="utf-8"?>
<comments xmlns="http://schemas.openxmlformats.org/spreadsheetml/2006/main">
  <authors>
    <author>linas-pc</author>
  </authors>
  <commentList>
    <comment ref="A6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</text>
    </comment>
    <comment ref="A7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</text>
    </comment>
    <comment ref="A9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  <charset val="204"/>
          </rPr>
          <t>linas-pc:</t>
        </r>
        <r>
          <rPr>
            <sz val="9"/>
            <color indexed="81"/>
            <rFont val="Tahoma"/>
            <family val="2"/>
            <charset val="204"/>
          </rPr>
          <t xml:space="preserve">
Отвердитель грунта KROY - 0,875л.
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04"/>
          </rPr>
          <t>linas-pc:</t>
        </r>
        <r>
          <rPr>
            <sz val="9"/>
            <color indexed="81"/>
            <rFont val="Tahoma"/>
            <family val="2"/>
            <charset val="204"/>
          </rPr>
          <t xml:space="preserve">
Отвердитель грунта KROY - 0,875л.
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04"/>
          </rPr>
          <t>linas-pc:</t>
        </r>
        <r>
          <rPr>
            <sz val="9"/>
            <color indexed="81"/>
            <rFont val="Tahoma"/>
            <family val="2"/>
            <charset val="204"/>
          </rPr>
          <t xml:space="preserve">
Отвердитель грунта KROY - 0,875л.
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204"/>
          </rPr>
          <t>linas-pc:</t>
        </r>
        <r>
          <rPr>
            <sz val="9"/>
            <color indexed="81"/>
            <rFont val="Tahoma"/>
            <family val="2"/>
            <charset val="204"/>
          </rPr>
          <t xml:space="preserve">
Отвердитель грунта KROY - 0,875л.
</t>
        </r>
      </text>
    </comment>
    <comment ref="A15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6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7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7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9" authorId="0">
      <text>
        <r>
          <rPr>
            <b/>
            <sz val="26"/>
            <color indexed="81"/>
            <rFont val="Tahoma"/>
            <family val="2"/>
            <charset val="204"/>
          </rPr>
          <t>K1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0" authorId="0">
      <text>
        <r>
          <rPr>
            <b/>
            <sz val="26"/>
            <color indexed="81"/>
            <rFont val="Tahoma"/>
            <family val="2"/>
            <charset val="204"/>
          </rPr>
          <t>K1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47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48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49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71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72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73" authorId="0">
      <text>
        <r>
          <rPr>
            <b/>
            <sz val="26"/>
            <color indexed="81"/>
            <rFont val="Tahoma"/>
            <family val="2"/>
            <charset val="204"/>
          </rPr>
          <t>H512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<sst xmlns="http://schemas.openxmlformats.org/spreadsheetml/2006/main" count="224" uniqueCount="138">
  <si>
    <t>Артикул Отвердитель</t>
  </si>
  <si>
    <t xml:space="preserve">Артикул </t>
  </si>
  <si>
    <t>Наименование</t>
  </si>
  <si>
    <t>Объём</t>
  </si>
  <si>
    <t>Количество упаковок в коробке</t>
  </si>
  <si>
    <t>Цена с НДС EUR</t>
  </si>
  <si>
    <t xml:space="preserve">ГРУНТЫ </t>
  </si>
  <si>
    <t>Линия "2" KROY  2K</t>
  </si>
  <si>
    <t>5023 Filler 5:1</t>
  </si>
  <si>
    <t>5023 Серый - комплект</t>
  </si>
  <si>
    <t>0,75л + 0,15л</t>
  </si>
  <si>
    <t>5023 Темно-серый - комплект</t>
  </si>
  <si>
    <t>Extrafiller 4:1</t>
  </si>
  <si>
    <t>Серый - комплект</t>
  </si>
  <si>
    <t>0,8л + 0,2л</t>
  </si>
  <si>
    <t>Черный - комплект</t>
  </si>
  <si>
    <t>Белый - комплект</t>
  </si>
  <si>
    <t>3,5л + 0,875л</t>
  </si>
  <si>
    <t>5022 Extrafiller Express 4:1</t>
  </si>
  <si>
    <t>5022 Серый - комплект</t>
  </si>
  <si>
    <t>0,4л + 0,1л</t>
  </si>
  <si>
    <t>5022 Темно-серый - комплект</t>
  </si>
  <si>
    <t>ЛАКИ</t>
  </si>
  <si>
    <t>Линия «7» KROY 2K</t>
  </si>
  <si>
    <t>CLEARTEX HS</t>
  </si>
  <si>
    <t>Комплект</t>
  </si>
  <si>
    <t xml:space="preserve">0,4л + 0,2л </t>
  </si>
  <si>
    <t>1л + 0,5л</t>
  </si>
  <si>
    <t>5л + 2,5л</t>
  </si>
  <si>
    <t>Лак 20 л.</t>
  </si>
  <si>
    <t>20 л.</t>
  </si>
  <si>
    <t>---</t>
  </si>
  <si>
    <t>5074 CLEARTEX STANDARD</t>
  </si>
  <si>
    <t>5074 Комплект</t>
  </si>
  <si>
    <t xml:space="preserve">5073 CLEARTEX EXPRESS 4:1 </t>
  </si>
  <si>
    <t>5073 Комплект</t>
  </si>
  <si>
    <t xml:space="preserve">                                         </t>
  </si>
  <si>
    <t>РАЗБАВИТЕЛИ</t>
  </si>
  <si>
    <t>Линия «8» KROY</t>
  </si>
  <si>
    <t>УНИВЕРСАЛЬНЫЙ Thinner</t>
  </si>
  <si>
    <t>Растворитель Universal</t>
  </si>
  <si>
    <t>1л</t>
  </si>
  <si>
    <t>5л</t>
  </si>
  <si>
    <t xml:space="preserve">ДЛЯ БАЗЫ UltraThinner </t>
  </si>
  <si>
    <t>Разбавитель UltraThinner</t>
  </si>
  <si>
    <t>ОБЕЗЖИРИВАТЕЛЬ Degreaser</t>
  </si>
  <si>
    <t>Degreaser</t>
  </si>
  <si>
    <t>АНТИГРАВИЙ</t>
  </si>
  <si>
    <t>Линия «6» KROY</t>
  </si>
  <si>
    <t xml:space="preserve">5060 ANTIGRAVILLA HS </t>
  </si>
  <si>
    <t>5060 BLACK</t>
  </si>
  <si>
    <t>1кг</t>
  </si>
  <si>
    <t>5060 GREY</t>
  </si>
  <si>
    <t>5060 WHITE</t>
  </si>
  <si>
    <t>ШПАТЛЕВКИ</t>
  </si>
  <si>
    <t>Линия«5» KROY</t>
  </si>
  <si>
    <t>5051 FIBER со стекловолоком</t>
  </si>
  <si>
    <t>5051 FIBER</t>
  </si>
  <si>
    <t>1,8кг</t>
  </si>
  <si>
    <t>KROYSTAR универсальная</t>
  </si>
  <si>
    <t>Шпатлевка KROY, KROYSTAR универсальная</t>
  </si>
  <si>
    <t>5054 UNI универсальная</t>
  </si>
  <si>
    <t>5054 UNI</t>
  </si>
  <si>
    <t>5055 SOFT мягкая</t>
  </si>
  <si>
    <t>5055 SOFT</t>
  </si>
  <si>
    <t>5056 ALU алюминиевая</t>
  </si>
  <si>
    <t>5056 ALU</t>
  </si>
  <si>
    <t>1,6 кг</t>
  </si>
  <si>
    <t>KROY LIGHT  легкая</t>
  </si>
  <si>
    <t>Шпатлевка KROY, KROY Light универсальная</t>
  </si>
  <si>
    <t>900мл</t>
  </si>
  <si>
    <t>ЭМАЛИ</t>
  </si>
  <si>
    <t>Линия «6» KROY 2K</t>
  </si>
  <si>
    <t>5061 Акриловая Эмаль KROYCOLOUR 3:1</t>
  </si>
  <si>
    <t>5061 KROYCOLOUR 3:1 2K Acrylic Enamel  201 белая - комплект</t>
  </si>
  <si>
    <t>0,75л+0,25л</t>
  </si>
  <si>
    <t>5061 KROYCOLOUR 3:1 2K Acrylic Enamel  202 белая - комплект</t>
  </si>
  <si>
    <t>5061 KROYCOLOUR 3:1 2K Acrylic Enamel  601 черная - комплект</t>
  </si>
  <si>
    <t>РАЗНОЕ</t>
  </si>
  <si>
    <t>Линия «9» KROY</t>
  </si>
  <si>
    <t>РАСХОДНЫЕ МАТЕРИАЛЫ</t>
  </si>
  <si>
    <t>Сухая проявка KROYPOWDER 50 г</t>
  </si>
  <si>
    <t>50гр</t>
  </si>
  <si>
    <t>Воронки KROY 190 микрон (125шт)</t>
  </si>
  <si>
    <t>ПАСТА KROY LAVAMANI для рук 0,9 л</t>
  </si>
  <si>
    <t>0,9л</t>
  </si>
  <si>
    <t>ПАСТА KROY LAVAMANI для рук 4 л</t>
  </si>
  <si>
    <t>4л</t>
  </si>
  <si>
    <t>МАЛЯРНАЯ ЛЕНТА</t>
  </si>
  <si>
    <t>080Y1940</t>
  </si>
  <si>
    <t>KROY Малярная лента (скотч) желтый 19*40</t>
  </si>
  <si>
    <t>080Y2440</t>
  </si>
  <si>
    <t>KROY Малярная лента (скотч) желтый 24*40</t>
  </si>
  <si>
    <t>080Y3040</t>
  </si>
  <si>
    <t>KROY Малярная лента (скотч)  желтый 30*40</t>
  </si>
  <si>
    <t>080Y3840</t>
  </si>
  <si>
    <t>KROY Малярная лента (скотч) желтый 38*40</t>
  </si>
  <si>
    <t>080Y5040</t>
  </si>
  <si>
    <t>KROY Малярная лента (скотч) желтый 50*40</t>
  </si>
  <si>
    <t>КОМПЛЕКТУЮЩИЕ ПРОДУКТЫ</t>
  </si>
  <si>
    <t>ОТВЕРДИТЕЛИ</t>
  </si>
  <si>
    <t>«H» KROY</t>
  </si>
  <si>
    <t>ДЛЯ ГРУНТА и ЛАКА</t>
  </si>
  <si>
    <t>H512 Отвердитель</t>
  </si>
  <si>
    <t>0,1л</t>
  </si>
  <si>
    <t>0,15л</t>
  </si>
  <si>
    <t>0,2л</t>
  </si>
  <si>
    <t>0,25л</t>
  </si>
  <si>
    <t>0,5л</t>
  </si>
  <si>
    <t>2,5л</t>
  </si>
  <si>
    <t>Отвердитель грунта  KROY (H512)</t>
  </si>
  <si>
    <t>0,875л</t>
  </si>
  <si>
    <t>ДЛЯ ЛАКА CLEARTEX HS</t>
  </si>
  <si>
    <t>Отвердитель лака KROY CLEARTEX HS</t>
  </si>
  <si>
    <t>Отвердитель лака KROY CLEARTEX HS- быстрый</t>
  </si>
  <si>
    <t>Отвердитель лака KROY CLEARTEX HS - быстрый</t>
  </si>
  <si>
    <t>10л</t>
  </si>
  <si>
    <t>ДЛЯ ЛАКА CLEARTEX STANDARD (5074)</t>
  </si>
  <si>
    <t>S5-E Отвердитель STANDARD   быстрый</t>
  </si>
  <si>
    <t>S5-E Отвердитель STANDARD  быстрый</t>
  </si>
  <si>
    <t>ДЛЯ ЛАКА CLEARTEX EXPRESS (5073)</t>
  </si>
  <si>
    <t>K1 Отвердитель EXPRESS</t>
  </si>
  <si>
    <t xml:space="preserve">5023 Серый </t>
  </si>
  <si>
    <t>0,75л</t>
  </si>
  <si>
    <t xml:space="preserve">5023 Черый </t>
  </si>
  <si>
    <t xml:space="preserve">0,75л </t>
  </si>
  <si>
    <t xml:space="preserve">Серый </t>
  </si>
  <si>
    <t xml:space="preserve">0,8л </t>
  </si>
  <si>
    <t xml:space="preserve">Черный </t>
  </si>
  <si>
    <t xml:space="preserve">Белый </t>
  </si>
  <si>
    <t xml:space="preserve">3,5л </t>
  </si>
  <si>
    <t xml:space="preserve">5022 Серый </t>
  </si>
  <si>
    <t xml:space="preserve">0,4л </t>
  </si>
  <si>
    <t xml:space="preserve">5022 Темно-серый </t>
  </si>
  <si>
    <t>Cleartex HS</t>
  </si>
  <si>
    <t xml:space="preserve">1л </t>
  </si>
  <si>
    <t>5074 Cleartex Standard</t>
  </si>
  <si>
    <t xml:space="preserve">5073 Cleartex Express  4:1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</si>
</sst>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186"/>
      <scheme val="minor"/>
    </font>
    <font>
      <sz val="11"/>
      <color theme="1"/>
      <name val="PT Sans"/>
      <family val="2"/>
      <charset val="204"/>
    </font>
    <font>
      <sz val="9"/>
      <name val="PT Sans"/>
      <family val="2"/>
      <charset val="204"/>
    </font>
    <font>
      <sz val="9"/>
      <color theme="0"/>
      <name val="PT Sans"/>
      <family val="2"/>
      <charset val="204"/>
    </font>
    <font>
      <b/>
      <i/>
      <sz val="9"/>
      <color rgb="FFF24F00"/>
      <name val="PT Sans"/>
      <family val="2"/>
      <charset val="204"/>
    </font>
    <font>
      <b/>
      <sz val="10"/>
      <color theme="0"/>
      <name val="PT Sans"/>
      <family val="2"/>
      <charset val="204"/>
    </font>
    <font>
      <b/>
      <sz val="9"/>
      <color theme="0"/>
      <name val="PT Sans"/>
      <family val="2"/>
      <charset val="204"/>
    </font>
    <font>
      <sz val="9"/>
      <color indexed="8"/>
      <name val="PT Sans"/>
      <family val="2"/>
      <charset val="204"/>
    </font>
    <font>
      <sz val="8"/>
      <name val="Arial"/>
      <family val="2"/>
      <charset val="204"/>
    </font>
    <font>
      <b/>
      <i/>
      <sz val="9"/>
      <name val="PT Sans"/>
      <family val="2"/>
      <charset val="204"/>
    </font>
    <font>
      <sz val="11"/>
      <color rgb="FFF24F00"/>
      <name val="PT Sans"/>
      <family val="2"/>
      <charset val="204"/>
    </font>
    <font>
      <b/>
      <sz val="12"/>
      <color theme="0"/>
      <name val="PT Sans"/>
      <family val="2"/>
      <charset val="204"/>
    </font>
    <font>
      <b/>
      <sz val="9"/>
      <color rgb="FFFF0000"/>
      <name val="PT Sans"/>
      <family val="2"/>
      <charset val="204"/>
    </font>
    <font>
      <sz val="10"/>
      <color indexed="8"/>
      <name val="MS Sans Serif"/>
      <family val="2"/>
      <charset val="204"/>
    </font>
    <font>
      <b/>
      <sz val="9"/>
      <name val="PT Sans"/>
      <family val="2"/>
      <charset val="204"/>
    </font>
    <font>
      <sz val="9"/>
      <color rgb="FF7D6E66"/>
      <name val="PT Sans"/>
      <family val="2"/>
      <charset val="204"/>
    </font>
    <font>
      <b/>
      <sz val="9"/>
      <color indexed="8"/>
      <name val="PT Sans"/>
      <family val="2"/>
      <charset val="204"/>
    </font>
    <font>
      <b/>
      <sz val="9"/>
      <color theme="6" tint="-0.499984740745262"/>
      <name val="PT Sans"/>
      <family val="2"/>
      <charset val="204"/>
    </font>
    <font>
      <b/>
      <sz val="9"/>
      <color indexed="12"/>
      <name val="PT Sans"/>
      <family val="2"/>
      <charset val="204"/>
    </font>
    <font>
      <sz val="9"/>
      <color rgb="FF000000"/>
      <name val="PT Sans"/>
      <family val="2"/>
      <charset val="204"/>
    </font>
    <font>
      <b/>
      <sz val="9"/>
      <color rgb="FF000000"/>
      <name val="PT Sans"/>
      <family val="2"/>
      <charset val="204"/>
    </font>
    <font>
      <b/>
      <sz val="12"/>
      <color theme="6" tint="-0.499984740745262"/>
      <name val="PT Sans"/>
      <family val="2"/>
      <charset val="204"/>
    </font>
    <font>
      <b/>
      <sz val="26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ADA"/>
        <bgColor indexed="64"/>
      </patternFill>
    </fill>
    <fill>
      <patternFill patternType="solid">
        <fgColor rgb="FFF24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D6E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D6B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AC090"/>
        <bgColor indexed="64"/>
      </patternFill>
    </fill>
  </fills>
  <borders count="28">
    <border>
      <left/>
      <right/>
      <top/>
      <bottom/>
      <diagonal/>
    </border>
    <border>
      <left style="medium">
        <color rgb="FF7D6E66"/>
      </left>
      <right/>
      <top/>
      <bottom/>
      <diagonal/>
    </border>
    <border>
      <left/>
      <right style="medium">
        <color rgb="FF7D6E66"/>
      </right>
      <top/>
      <bottom/>
      <diagonal/>
    </border>
    <border>
      <left style="thin">
        <color theme="0"/>
      </left>
      <right style="medium">
        <color rgb="FF7D6E66"/>
      </right>
      <top style="thin">
        <color theme="0"/>
      </top>
      <bottom style="thin">
        <color theme="0"/>
      </bottom>
      <diagonal/>
    </border>
    <border>
      <left style="medium">
        <color rgb="FF7D6E66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rgb="FF7D6E66"/>
      </right>
      <top/>
      <bottom/>
      <diagonal/>
    </border>
    <border>
      <left style="medium">
        <color rgb="FF7D6E66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7D6E66"/>
      </right>
      <top style="thin">
        <color theme="0"/>
      </top>
      <bottom style="thin">
        <color theme="0"/>
      </bottom>
      <diagonal/>
    </border>
    <border>
      <left style="medium">
        <color rgb="FF7D6E66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7D6E66"/>
      </right>
      <top/>
      <bottom style="thin">
        <color theme="0"/>
      </bottom>
      <diagonal/>
    </border>
    <border>
      <left style="medium">
        <color rgb="FF7D6E6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7D6E66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rgb="FF7D6E66"/>
      </right>
      <top style="thin">
        <color theme="0"/>
      </top>
      <bottom/>
      <diagonal/>
    </border>
    <border>
      <left style="medium">
        <color rgb="FF7D6E66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rgb="FF7D6E66"/>
      </right>
      <top style="medium">
        <color theme="0"/>
      </top>
      <bottom style="thin">
        <color theme="0"/>
      </bottom>
      <diagonal/>
    </border>
    <border>
      <left style="medium">
        <color rgb="FF7D6E66"/>
      </left>
      <right style="thin">
        <color theme="0"/>
      </right>
      <top style="thin">
        <color theme="0"/>
      </top>
      <bottom style="medium">
        <color rgb="FF7D6E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7D6E66"/>
      </bottom>
      <diagonal/>
    </border>
    <border>
      <left style="thin">
        <color theme="0"/>
      </left>
      <right/>
      <top style="thin">
        <color theme="0"/>
      </top>
      <bottom style="medium">
        <color rgb="FF7D6E66"/>
      </bottom>
      <diagonal/>
    </border>
    <border>
      <left style="thin">
        <color theme="0"/>
      </left>
      <right style="medium">
        <color rgb="FF7D6E66"/>
      </right>
      <top style="thin">
        <color theme="0"/>
      </top>
      <bottom style="medium">
        <color rgb="FF7D6E66"/>
      </bottom>
      <diagonal/>
    </border>
  </borders>
  <cellStyleXfs count="4">
    <xf numFmtId="0" fontId="0" fillId="0" borderId="0"/>
    <xf numFmtId="0" fontId="8" fillId="0" borderId="0">
      <alignment horizontal="left"/>
    </xf>
    <xf numFmtId="0" fontId="13" fillId="0" borderId="0"/>
    <xf numFmtId="0" fontId="25" fillId="0" borderId="0"/>
  </cellStyleXfs>
  <cellXfs count="111">
    <xf numFmtId="0" fontId="0" fillId="0" borderId="0" xfId="0"/>
    <xf numFmtId="0" fontId="5" fillId="5" borderId="4" xfId="0" applyFont="1" applyFill="1" applyBorder="1" applyAlignment="1" applyProtection="1">
      <alignment horizontal="left" vertical="center" wrapText="1"/>
    </xf>
    <xf numFmtId="0" fontId="5" fillId="6" borderId="5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9" fillId="3" borderId="0" xfId="1" applyFont="1" applyFill="1" applyBorder="1" applyAlignment="1" applyProtection="1">
      <alignment horizontal="left" vertical="top"/>
    </xf>
    <xf numFmtId="0" fontId="9" fillId="3" borderId="0" xfId="1" applyFont="1" applyFill="1" applyBorder="1" applyAlignment="1" applyProtection="1">
      <alignment horizontal="center" vertical="top"/>
    </xf>
    <xf numFmtId="2" fontId="9" fillId="3" borderId="2" xfId="1" applyNumberFormat="1" applyFont="1" applyFill="1" applyBorder="1" applyAlignment="1" applyProtection="1">
      <alignment horizontal="center" vertical="top"/>
    </xf>
    <xf numFmtId="0" fontId="10" fillId="4" borderId="8" xfId="0" applyFont="1" applyFill="1" applyBorder="1" applyAlignment="1" applyProtection="1">
      <alignment horizontal="left"/>
    </xf>
    <xf numFmtId="0" fontId="10" fillId="4" borderId="9" xfId="0" applyFont="1" applyFill="1" applyBorder="1" applyAlignment="1" applyProtection="1">
      <alignment horizontal="left"/>
    </xf>
    <xf numFmtId="0" fontId="11" fillId="4" borderId="9" xfId="0" applyFont="1" applyFill="1" applyBorder="1" applyAlignment="1" applyProtection="1">
      <alignment horizontal="left" vertical="center" wrapText="1"/>
    </xf>
    <xf numFmtId="0" fontId="4" fillId="4" borderId="9" xfId="1" applyFont="1" applyFill="1" applyBorder="1" applyAlignment="1" applyProtection="1">
      <alignment horizontal="center" vertical="top"/>
    </xf>
    <xf numFmtId="2" fontId="4" fillId="4" borderId="10" xfId="1" applyNumberFormat="1" applyFont="1" applyFill="1" applyBorder="1" applyAlignment="1" applyProtection="1">
      <alignment horizontal="center" vertical="top"/>
    </xf>
    <xf numFmtId="0" fontId="6" fillId="5" borderId="8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1" fontId="7" fillId="3" borderId="11" xfId="2" applyNumberFormat="1" applyFont="1" applyFill="1" applyBorder="1" applyAlignment="1" applyProtection="1">
      <alignment horizontal="left" wrapText="1"/>
    </xf>
    <xf numFmtId="1" fontId="7" fillId="3" borderId="12" xfId="2" applyNumberFormat="1" applyFont="1" applyFill="1" applyBorder="1" applyAlignment="1" applyProtection="1">
      <alignment horizontal="left" wrapText="1"/>
    </xf>
    <xf numFmtId="0" fontId="14" fillId="3" borderId="12" xfId="0" applyFont="1" applyFill="1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1" fontId="3" fillId="5" borderId="14" xfId="2" applyNumberFormat="1" applyFont="1" applyFill="1" applyBorder="1" applyAlignment="1" applyProtection="1">
      <alignment horizontal="left" wrapText="1"/>
    </xf>
    <xf numFmtId="1" fontId="3" fillId="6" borderId="15" xfId="2" applyNumberFormat="1" applyFont="1" applyFill="1" applyBorder="1" applyAlignment="1" applyProtection="1">
      <alignment horizontal="left" wrapText="1"/>
    </xf>
    <xf numFmtId="0" fontId="15" fillId="7" borderId="15" xfId="0" applyFont="1" applyFill="1" applyBorder="1" applyAlignment="1" applyProtection="1">
      <alignment horizontal="left"/>
    </xf>
    <xf numFmtId="0" fontId="2" fillId="7" borderId="15" xfId="0" applyFont="1" applyFill="1" applyBorder="1" applyAlignment="1" applyProtection="1">
      <alignment horizontal="center"/>
    </xf>
    <xf numFmtId="2" fontId="14" fillId="7" borderId="3" xfId="0" applyNumberFormat="1" applyFont="1" applyFill="1" applyBorder="1" applyAlignment="1" applyProtection="1">
      <alignment horizontal="center"/>
    </xf>
    <xf numFmtId="0" fontId="15" fillId="8" borderId="15" xfId="0" applyFont="1" applyFill="1" applyBorder="1" applyAlignment="1" applyProtection="1">
      <alignment horizontal="left"/>
    </xf>
    <xf numFmtId="0" fontId="2" fillId="8" borderId="15" xfId="0" applyFont="1" applyFill="1" applyBorder="1" applyAlignment="1" applyProtection="1">
      <alignment horizontal="center"/>
    </xf>
    <xf numFmtId="2" fontId="14" fillId="8" borderId="3" xfId="0" applyNumberFormat="1" applyFont="1" applyFill="1" applyBorder="1" applyAlignment="1" applyProtection="1">
      <alignment horizontal="center"/>
    </xf>
    <xf numFmtId="1" fontId="7" fillId="3" borderId="14" xfId="2" applyNumberFormat="1" applyFont="1" applyFill="1" applyBorder="1" applyAlignment="1" applyProtection="1">
      <alignment horizontal="left" wrapText="1"/>
    </xf>
    <xf numFmtId="1" fontId="7" fillId="3" borderId="15" xfId="2" applyNumberFormat="1" applyFont="1" applyFill="1" applyBorder="1" applyAlignment="1" applyProtection="1">
      <alignment horizontal="left" wrapText="1"/>
    </xf>
    <xf numFmtId="0" fontId="14" fillId="3" borderId="15" xfId="0" applyFont="1" applyFill="1" applyBorder="1" applyAlignment="1" applyProtection="1">
      <alignment horizontal="left"/>
    </xf>
    <xf numFmtId="0" fontId="7" fillId="3" borderId="15" xfId="0" applyFont="1" applyFill="1" applyBorder="1" applyAlignment="1" applyProtection="1">
      <alignment horizontal="center"/>
    </xf>
    <xf numFmtId="2" fontId="16" fillId="3" borderId="3" xfId="0" applyNumberFormat="1" applyFont="1" applyFill="1" applyBorder="1" applyAlignment="1" applyProtection="1">
      <alignment horizontal="center"/>
    </xf>
    <xf numFmtId="0" fontId="17" fillId="3" borderId="11" xfId="0" applyFont="1" applyFill="1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left"/>
    </xf>
    <xf numFmtId="0" fontId="7" fillId="3" borderId="16" xfId="0" applyFont="1" applyFill="1" applyBorder="1" applyAlignment="1" applyProtection="1">
      <alignment horizontal="center"/>
    </xf>
    <xf numFmtId="2" fontId="16" fillId="3" borderId="13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/>
    </xf>
    <xf numFmtId="0" fontId="2" fillId="7" borderId="17" xfId="0" applyFont="1" applyFill="1" applyBorder="1" applyAlignment="1" applyProtection="1">
      <alignment horizontal="center"/>
    </xf>
    <xf numFmtId="0" fontId="2" fillId="8" borderId="17" xfId="0" applyFont="1" applyFill="1" applyBorder="1" applyAlignment="1" applyProtection="1">
      <alignment horizontal="center"/>
    </xf>
    <xf numFmtId="0" fontId="2" fillId="8" borderId="17" xfId="0" quotePrefix="1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left"/>
    </xf>
    <xf numFmtId="0" fontId="11" fillId="4" borderId="8" xfId="0" applyFont="1" applyFill="1" applyBorder="1" applyAlignment="1" applyProtection="1">
      <alignment horizontal="left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1" fontId="6" fillId="5" borderId="8" xfId="2" applyNumberFormat="1" applyFont="1" applyFill="1" applyBorder="1" applyAlignment="1" applyProtection="1">
      <alignment horizontal="left" vertical="center" wrapText="1"/>
    </xf>
    <xf numFmtId="1" fontId="6" fillId="5" borderId="9" xfId="2" applyNumberFormat="1" applyFont="1" applyFill="1" applyBorder="1" applyAlignment="1" applyProtection="1">
      <alignment horizontal="left" vertical="center" wrapText="1"/>
    </xf>
    <xf numFmtId="1" fontId="6" fillId="5" borderId="9" xfId="2" applyNumberFormat="1" applyFont="1" applyFill="1" applyBorder="1" applyAlignment="1" applyProtection="1">
      <alignment horizontal="center" vertical="center" wrapText="1"/>
    </xf>
    <xf numFmtId="1" fontId="6" fillId="5" borderId="10" xfId="2" applyNumberFormat="1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left"/>
    </xf>
    <xf numFmtId="0" fontId="17" fillId="3" borderId="15" xfId="0" applyFont="1" applyFill="1" applyBorder="1" applyAlignment="1" applyProtection="1">
      <alignment horizontal="left"/>
    </xf>
    <xf numFmtId="0" fontId="17" fillId="3" borderId="17" xfId="0" applyFont="1" applyFill="1" applyBorder="1" applyAlignment="1" applyProtection="1">
      <alignment horizontal="center"/>
    </xf>
    <xf numFmtId="2" fontId="18" fillId="3" borderId="3" xfId="0" applyNumberFormat="1" applyFont="1" applyFill="1" applyBorder="1" applyAlignment="1" applyProtection="1">
      <alignment horizontal="center"/>
    </xf>
    <xf numFmtId="1" fontId="3" fillId="9" borderId="15" xfId="2" applyNumberFormat="1" applyFont="1" applyFill="1" applyBorder="1" applyAlignment="1" applyProtection="1">
      <alignment horizontal="left" wrapText="1"/>
    </xf>
    <xf numFmtId="0" fontId="7" fillId="7" borderId="17" xfId="0" applyFont="1" applyFill="1" applyBorder="1" applyAlignment="1" applyProtection="1">
      <alignment horizontal="center"/>
    </xf>
    <xf numFmtId="2" fontId="16" fillId="7" borderId="3" xfId="0" applyNumberFormat="1" applyFont="1" applyFill="1" applyBorder="1" applyAlignment="1" applyProtection="1">
      <alignment horizontal="center"/>
    </xf>
    <xf numFmtId="1" fontId="7" fillId="2" borderId="14" xfId="2" applyNumberFormat="1" applyFont="1" applyFill="1" applyBorder="1" applyAlignment="1" applyProtection="1">
      <alignment horizontal="left" wrapText="1"/>
    </xf>
    <xf numFmtId="1" fontId="7" fillId="2" borderId="15" xfId="2" applyNumberFormat="1" applyFont="1" applyFill="1" applyBorder="1" applyAlignment="1" applyProtection="1">
      <alignment horizontal="left" wrapText="1"/>
    </xf>
    <xf numFmtId="0" fontId="14" fillId="2" borderId="15" xfId="0" applyFont="1" applyFill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center"/>
    </xf>
    <xf numFmtId="2" fontId="16" fillId="2" borderId="3" xfId="0" applyNumberFormat="1" applyFont="1" applyFill="1" applyBorder="1" applyAlignment="1" applyProtection="1">
      <alignment horizontal="center"/>
    </xf>
    <xf numFmtId="0" fontId="7" fillId="8" borderId="17" xfId="0" applyFont="1" applyFill="1" applyBorder="1" applyAlignment="1" applyProtection="1">
      <alignment horizontal="center"/>
    </xf>
    <xf numFmtId="2" fontId="16" fillId="8" borderId="3" xfId="0" applyNumberFormat="1" applyFont="1" applyFill="1" applyBorder="1" applyAlignment="1" applyProtection="1">
      <alignment horizontal="center"/>
    </xf>
    <xf numFmtId="0" fontId="15" fillId="10" borderId="15" xfId="0" applyFont="1" applyFill="1" applyBorder="1" applyAlignment="1" applyProtection="1">
      <alignment horizontal="left"/>
    </xf>
    <xf numFmtId="0" fontId="19" fillId="7" borderId="17" xfId="0" applyFont="1" applyFill="1" applyBorder="1" applyAlignment="1" applyProtection="1">
      <alignment horizontal="center"/>
    </xf>
    <xf numFmtId="2" fontId="20" fillId="7" borderId="3" xfId="0" applyNumberFormat="1" applyFont="1" applyFill="1" applyBorder="1" applyAlignment="1" applyProtection="1">
      <alignment horizontal="center"/>
    </xf>
    <xf numFmtId="0" fontId="19" fillId="8" borderId="17" xfId="0" applyFont="1" applyFill="1" applyBorder="1" applyAlignment="1" applyProtection="1">
      <alignment horizontal="center"/>
    </xf>
    <xf numFmtId="2" fontId="20" fillId="8" borderId="3" xfId="0" applyNumberFormat="1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left" vertical="center"/>
    </xf>
    <xf numFmtId="0" fontId="14" fillId="3" borderId="9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21" fillId="3" borderId="18" xfId="0" applyFont="1" applyFill="1" applyBorder="1" applyAlignment="1" applyProtection="1">
      <alignment horizontal="left"/>
    </xf>
    <xf numFmtId="0" fontId="21" fillId="3" borderId="19" xfId="0" applyFont="1" applyFill="1" applyBorder="1" applyAlignment="1" applyProtection="1">
      <alignment horizontal="left"/>
    </xf>
    <xf numFmtId="0" fontId="17" fillId="3" borderId="19" xfId="0" applyFont="1" applyFill="1" applyBorder="1" applyAlignment="1" applyProtection="1">
      <alignment horizontal="center"/>
    </xf>
    <xf numFmtId="2" fontId="18" fillId="3" borderId="20" xfId="0" applyNumberFormat="1" applyFont="1" applyFill="1" applyBorder="1" applyAlignment="1" applyProtection="1">
      <alignment horizontal="center"/>
    </xf>
    <xf numFmtId="0" fontId="11" fillId="4" borderId="21" xfId="0" applyFont="1" applyFill="1" applyBorder="1" applyAlignment="1" applyProtection="1">
      <alignment horizontal="left" vertical="center" wrapText="1"/>
    </xf>
    <xf numFmtId="0" fontId="11" fillId="4" borderId="22" xfId="0" applyFont="1" applyFill="1" applyBorder="1" applyAlignment="1" applyProtection="1">
      <alignment horizontal="left" vertical="center" wrapText="1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left"/>
    </xf>
    <xf numFmtId="0" fontId="17" fillId="2" borderId="15" xfId="0" applyFont="1" applyFill="1" applyBorder="1" applyAlignment="1" applyProtection="1">
      <alignment horizontal="left"/>
    </xf>
    <xf numFmtId="0" fontId="17" fillId="2" borderId="17" xfId="0" applyFont="1" applyFill="1" applyBorder="1" applyAlignment="1" applyProtection="1">
      <alignment horizontal="center"/>
    </xf>
    <xf numFmtId="2" fontId="18" fillId="2" borderId="3" xfId="0" applyNumberFormat="1" applyFont="1" applyFill="1" applyBorder="1" applyAlignment="1" applyProtection="1">
      <alignment horizontal="center"/>
    </xf>
    <xf numFmtId="1" fontId="3" fillId="5" borderId="4" xfId="2" applyNumberFormat="1" applyFont="1" applyFill="1" applyBorder="1" applyAlignment="1" applyProtection="1">
      <alignment horizontal="left" wrapText="1"/>
    </xf>
    <xf numFmtId="1" fontId="3" fillId="9" borderId="5" xfId="2" applyNumberFormat="1" applyFont="1" applyFill="1" applyBorder="1" applyAlignment="1" applyProtection="1">
      <alignment horizontal="left" wrapText="1"/>
    </xf>
    <xf numFmtId="0" fontId="15" fillId="8" borderId="5" xfId="0" applyFont="1" applyFill="1" applyBorder="1" applyAlignment="1" applyProtection="1">
      <alignment horizontal="left"/>
    </xf>
    <xf numFmtId="0" fontId="2" fillId="8" borderId="6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2" fontId="18" fillId="2" borderId="13" xfId="0" applyNumberFormat="1" applyFont="1" applyFill="1" applyBorder="1" applyAlignment="1" applyProtection="1">
      <alignment horizontal="center"/>
    </xf>
    <xf numFmtId="1" fontId="7" fillId="3" borderId="24" xfId="2" applyNumberFormat="1" applyFont="1" applyFill="1" applyBorder="1" applyAlignment="1" applyProtection="1">
      <alignment horizontal="left" wrapText="1"/>
    </xf>
    <xf numFmtId="1" fontId="7" fillId="3" borderId="25" xfId="2" applyNumberFormat="1" applyFont="1" applyFill="1" applyBorder="1" applyAlignment="1" applyProtection="1">
      <alignment horizontal="left" wrapText="1"/>
    </xf>
    <xf numFmtId="0" fontId="7" fillId="3" borderId="25" xfId="0" applyFont="1" applyFill="1" applyBorder="1" applyAlignment="1" applyProtection="1">
      <alignment horizontal="left"/>
    </xf>
    <xf numFmtId="0" fontId="7" fillId="3" borderId="26" xfId="0" applyFont="1" applyFill="1" applyBorder="1" applyAlignment="1" applyProtection="1">
      <alignment horizontal="center"/>
    </xf>
    <xf numFmtId="2" fontId="16" fillId="3" borderId="27" xfId="0" applyNumberFormat="1" applyFont="1" applyFill="1" applyBorder="1" applyAlignment="1" applyProtection="1">
      <alignment horizontal="center"/>
    </xf>
  </cellXfs>
  <cellStyles count="4">
    <cellStyle name="Normal 2" xfId="3"/>
    <cellStyle name="Normal_SanApySutLPKiek" xfId="2"/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346095</xdr:colOff>
      <xdr:row>4</xdr:row>
      <xdr:rowOff>4808</xdr:rowOff>
    </xdr:from>
    <xdr:to>
      <xdr:col>2</xdr:col>
      <xdr:colOff>13911</xdr:colOff>
      <xdr:row>5</xdr:row>
      <xdr:rowOff>7311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220" y="2786108"/>
          <a:ext cx="629841" cy="183478"/>
        </a:xfrm>
        <a:prstGeom prst="rect">
          <a:avLst/>
        </a:prstGeom>
      </xdr:spPr>
    </xdr:pic>
    <xdr:clientData/>
  </xdr:twoCellAnchor>
  <xdr:twoCellAnchor editAs="oneCell">
    <xdr:from>
      <xdr:col>1</xdr:col>
      <xdr:colOff>167312</xdr:colOff>
      <xdr:row>3</xdr:row>
      <xdr:rowOff>182286</xdr:rowOff>
    </xdr:from>
    <xdr:to>
      <xdr:col>1</xdr:col>
      <xdr:colOff>334220</xdr:colOff>
      <xdr:row>4</xdr:row>
      <xdr:rowOff>168519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437" y="2782611"/>
          <a:ext cx="166908" cy="167208"/>
        </a:xfrm>
        <a:prstGeom prst="rect">
          <a:avLst/>
        </a:prstGeom>
      </xdr:spPr>
    </xdr:pic>
    <xdr:clientData/>
  </xdr:twoCellAnchor>
  <xdr:twoCellAnchor editAs="oneCell">
    <xdr:from>
      <xdr:col>1</xdr:col>
      <xdr:colOff>337303</xdr:colOff>
      <xdr:row>13</xdr:row>
      <xdr:rowOff>10670</xdr:rowOff>
    </xdr:from>
    <xdr:to>
      <xdr:col>2</xdr:col>
      <xdr:colOff>5119</xdr:colOff>
      <xdr:row>14</xdr:row>
      <xdr:rowOff>13173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428" y="4420745"/>
          <a:ext cx="629841" cy="183478"/>
        </a:xfrm>
        <a:prstGeom prst="rect">
          <a:avLst/>
        </a:prstGeom>
      </xdr:spPr>
    </xdr:pic>
    <xdr:clientData/>
  </xdr:twoCellAnchor>
  <xdr:twoCellAnchor editAs="oneCell">
    <xdr:from>
      <xdr:col>1</xdr:col>
      <xdr:colOff>158520</xdr:colOff>
      <xdr:row>13</xdr:row>
      <xdr:rowOff>4975</xdr:rowOff>
    </xdr:from>
    <xdr:to>
      <xdr:col>1</xdr:col>
      <xdr:colOff>325428</xdr:colOff>
      <xdr:row>13</xdr:row>
      <xdr:rowOff>174381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645" y="4415050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365145</xdr:colOff>
      <xdr:row>25</xdr:row>
      <xdr:rowOff>9204</xdr:rowOff>
    </xdr:from>
    <xdr:to>
      <xdr:col>2</xdr:col>
      <xdr:colOff>32961</xdr:colOff>
      <xdr:row>26</xdr:row>
      <xdr:rowOff>11707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70" y="6610029"/>
          <a:ext cx="629841" cy="183478"/>
        </a:xfrm>
        <a:prstGeom prst="rect">
          <a:avLst/>
        </a:prstGeom>
      </xdr:spPr>
    </xdr:pic>
    <xdr:clientData/>
  </xdr:twoCellAnchor>
  <xdr:twoCellAnchor editAs="oneCell">
    <xdr:from>
      <xdr:col>1</xdr:col>
      <xdr:colOff>186362</xdr:colOff>
      <xdr:row>25</xdr:row>
      <xdr:rowOff>3509</xdr:rowOff>
    </xdr:from>
    <xdr:to>
      <xdr:col>1</xdr:col>
      <xdr:colOff>353270</xdr:colOff>
      <xdr:row>25</xdr:row>
      <xdr:rowOff>172915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7" y="6604334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363680</xdr:colOff>
      <xdr:row>27</xdr:row>
      <xdr:rowOff>15066</xdr:rowOff>
    </xdr:from>
    <xdr:to>
      <xdr:col>2</xdr:col>
      <xdr:colOff>31496</xdr:colOff>
      <xdr:row>28</xdr:row>
      <xdr:rowOff>17569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805" y="6977841"/>
          <a:ext cx="629841" cy="183478"/>
        </a:xfrm>
        <a:prstGeom prst="rect">
          <a:avLst/>
        </a:prstGeom>
      </xdr:spPr>
    </xdr:pic>
    <xdr:clientData/>
  </xdr:twoCellAnchor>
  <xdr:twoCellAnchor editAs="oneCell">
    <xdr:from>
      <xdr:col>1</xdr:col>
      <xdr:colOff>184897</xdr:colOff>
      <xdr:row>27</xdr:row>
      <xdr:rowOff>9371</xdr:rowOff>
    </xdr:from>
    <xdr:to>
      <xdr:col>1</xdr:col>
      <xdr:colOff>351805</xdr:colOff>
      <xdr:row>27</xdr:row>
      <xdr:rowOff>178777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022" y="6972146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362215</xdr:colOff>
      <xdr:row>52</xdr:row>
      <xdr:rowOff>6273</xdr:rowOff>
    </xdr:from>
    <xdr:to>
      <xdr:col>2</xdr:col>
      <xdr:colOff>30031</xdr:colOff>
      <xdr:row>53</xdr:row>
      <xdr:rowOff>8776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340" y="11607723"/>
          <a:ext cx="629841" cy="183478"/>
        </a:xfrm>
        <a:prstGeom prst="rect">
          <a:avLst/>
        </a:prstGeom>
      </xdr:spPr>
    </xdr:pic>
    <xdr:clientData/>
  </xdr:twoCellAnchor>
  <xdr:twoCellAnchor editAs="oneCell">
    <xdr:from>
      <xdr:col>1</xdr:col>
      <xdr:colOff>124817</xdr:colOff>
      <xdr:row>45</xdr:row>
      <xdr:rowOff>7905</xdr:rowOff>
    </xdr:from>
    <xdr:to>
      <xdr:col>1</xdr:col>
      <xdr:colOff>291725</xdr:colOff>
      <xdr:row>45</xdr:row>
      <xdr:rowOff>177311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42" y="10323480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360751</xdr:colOff>
      <xdr:row>57</xdr:row>
      <xdr:rowOff>19463</xdr:rowOff>
    </xdr:from>
    <xdr:to>
      <xdr:col>2</xdr:col>
      <xdr:colOff>28567</xdr:colOff>
      <xdr:row>58</xdr:row>
      <xdr:rowOff>21965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876" y="12525788"/>
          <a:ext cx="629841" cy="183477"/>
        </a:xfrm>
        <a:prstGeom prst="rect">
          <a:avLst/>
        </a:prstGeom>
      </xdr:spPr>
    </xdr:pic>
    <xdr:clientData/>
  </xdr:twoCellAnchor>
  <xdr:twoCellAnchor editAs="oneCell">
    <xdr:from>
      <xdr:col>1</xdr:col>
      <xdr:colOff>181968</xdr:colOff>
      <xdr:row>57</xdr:row>
      <xdr:rowOff>13768</xdr:rowOff>
    </xdr:from>
    <xdr:to>
      <xdr:col>1</xdr:col>
      <xdr:colOff>348876</xdr:colOff>
      <xdr:row>58</xdr:row>
      <xdr:rowOff>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093" y="12520093"/>
          <a:ext cx="166908" cy="167207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361956</xdr:colOff>
      <xdr:row>60</xdr:row>
      <xdr:rowOff>13022</xdr:rowOff>
    </xdr:from>
    <xdr:to>
      <xdr:col>2</xdr:col>
      <xdr:colOff>29772</xdr:colOff>
      <xdr:row>61</xdr:row>
      <xdr:rowOff>15525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81" y="13062272"/>
          <a:ext cx="629841" cy="183478"/>
        </a:xfrm>
        <a:prstGeom prst="rect">
          <a:avLst/>
        </a:prstGeom>
      </xdr:spPr>
    </xdr:pic>
    <xdr:clientData/>
  </xdr:twoCellAnchor>
  <xdr:twoCellAnchor editAs="oneCell">
    <xdr:from>
      <xdr:col>1</xdr:col>
      <xdr:colOff>183173</xdr:colOff>
      <xdr:row>60</xdr:row>
      <xdr:rowOff>7327</xdr:rowOff>
    </xdr:from>
    <xdr:to>
      <xdr:col>1</xdr:col>
      <xdr:colOff>350081</xdr:colOff>
      <xdr:row>60</xdr:row>
      <xdr:rowOff>176733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298" y="13056577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360490</xdr:colOff>
      <xdr:row>62</xdr:row>
      <xdr:rowOff>11557</xdr:rowOff>
    </xdr:from>
    <xdr:to>
      <xdr:col>2</xdr:col>
      <xdr:colOff>28306</xdr:colOff>
      <xdr:row>63</xdr:row>
      <xdr:rowOff>14060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615" y="13422757"/>
          <a:ext cx="629841" cy="183478"/>
        </a:xfrm>
        <a:prstGeom prst="rect">
          <a:avLst/>
        </a:prstGeom>
      </xdr:spPr>
    </xdr:pic>
    <xdr:clientData/>
  </xdr:twoCellAnchor>
  <xdr:twoCellAnchor editAs="oneCell">
    <xdr:from>
      <xdr:col>1</xdr:col>
      <xdr:colOff>181707</xdr:colOff>
      <xdr:row>62</xdr:row>
      <xdr:rowOff>5862</xdr:rowOff>
    </xdr:from>
    <xdr:to>
      <xdr:col>1</xdr:col>
      <xdr:colOff>348615</xdr:colOff>
      <xdr:row>62</xdr:row>
      <xdr:rowOff>175268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832" y="13417062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353422</xdr:colOff>
      <xdr:row>115</xdr:row>
      <xdr:rowOff>12134</xdr:rowOff>
    </xdr:from>
    <xdr:to>
      <xdr:col>2</xdr:col>
      <xdr:colOff>21238</xdr:colOff>
      <xdr:row>116</xdr:row>
      <xdr:rowOff>14637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3547" y="23119784"/>
          <a:ext cx="629841" cy="183478"/>
        </a:xfrm>
        <a:prstGeom prst="rect">
          <a:avLst/>
        </a:prstGeom>
      </xdr:spPr>
    </xdr:pic>
    <xdr:clientData/>
  </xdr:twoCellAnchor>
  <xdr:twoCellAnchor editAs="oneCell">
    <xdr:from>
      <xdr:col>1</xdr:col>
      <xdr:colOff>174639</xdr:colOff>
      <xdr:row>115</xdr:row>
      <xdr:rowOff>6439</xdr:rowOff>
    </xdr:from>
    <xdr:to>
      <xdr:col>1</xdr:col>
      <xdr:colOff>341547</xdr:colOff>
      <xdr:row>115</xdr:row>
      <xdr:rowOff>175845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64" y="23114089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344629</xdr:colOff>
      <xdr:row>124</xdr:row>
      <xdr:rowOff>10668</xdr:rowOff>
    </xdr:from>
    <xdr:to>
      <xdr:col>2</xdr:col>
      <xdr:colOff>12445</xdr:colOff>
      <xdr:row>125</xdr:row>
      <xdr:rowOff>13171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54" y="24747093"/>
          <a:ext cx="629841" cy="183478"/>
        </a:xfrm>
        <a:prstGeom prst="rect">
          <a:avLst/>
        </a:prstGeom>
      </xdr:spPr>
    </xdr:pic>
    <xdr:clientData/>
  </xdr:twoCellAnchor>
  <xdr:twoCellAnchor editAs="oneCell">
    <xdr:from>
      <xdr:col>1</xdr:col>
      <xdr:colOff>165846</xdr:colOff>
      <xdr:row>124</xdr:row>
      <xdr:rowOff>4973</xdr:rowOff>
    </xdr:from>
    <xdr:to>
      <xdr:col>1</xdr:col>
      <xdr:colOff>332754</xdr:colOff>
      <xdr:row>124</xdr:row>
      <xdr:rowOff>174379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971" y="24741398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357817</xdr:colOff>
      <xdr:row>135</xdr:row>
      <xdr:rowOff>9203</xdr:rowOff>
    </xdr:from>
    <xdr:to>
      <xdr:col>2</xdr:col>
      <xdr:colOff>25633</xdr:colOff>
      <xdr:row>136</xdr:row>
      <xdr:rowOff>11706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942" y="26755403"/>
          <a:ext cx="629841" cy="183478"/>
        </a:xfrm>
        <a:prstGeom prst="rect">
          <a:avLst/>
        </a:prstGeom>
      </xdr:spPr>
    </xdr:pic>
    <xdr:clientData/>
  </xdr:twoCellAnchor>
  <xdr:twoCellAnchor editAs="oneCell">
    <xdr:from>
      <xdr:col>1</xdr:col>
      <xdr:colOff>179034</xdr:colOff>
      <xdr:row>135</xdr:row>
      <xdr:rowOff>3508</xdr:rowOff>
    </xdr:from>
    <xdr:to>
      <xdr:col>1</xdr:col>
      <xdr:colOff>345942</xdr:colOff>
      <xdr:row>135</xdr:row>
      <xdr:rowOff>172914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159" y="26749708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357818</xdr:colOff>
      <xdr:row>137</xdr:row>
      <xdr:rowOff>9202</xdr:rowOff>
    </xdr:from>
    <xdr:to>
      <xdr:col>2</xdr:col>
      <xdr:colOff>25634</xdr:colOff>
      <xdr:row>138</xdr:row>
      <xdr:rowOff>11705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943" y="27117352"/>
          <a:ext cx="629841" cy="183478"/>
        </a:xfrm>
        <a:prstGeom prst="rect">
          <a:avLst/>
        </a:prstGeom>
      </xdr:spPr>
    </xdr:pic>
    <xdr:clientData/>
  </xdr:twoCellAnchor>
  <xdr:twoCellAnchor editAs="oneCell">
    <xdr:from>
      <xdr:col>1</xdr:col>
      <xdr:colOff>179035</xdr:colOff>
      <xdr:row>137</xdr:row>
      <xdr:rowOff>3507</xdr:rowOff>
    </xdr:from>
    <xdr:to>
      <xdr:col>1</xdr:col>
      <xdr:colOff>345943</xdr:colOff>
      <xdr:row>137</xdr:row>
      <xdr:rowOff>172913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160" y="27111657"/>
          <a:ext cx="166908" cy="1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332907</xdr:colOff>
      <xdr:row>44</xdr:row>
      <xdr:rowOff>189446</xdr:rowOff>
    </xdr:from>
    <xdr:to>
      <xdr:col>2</xdr:col>
      <xdr:colOff>723</xdr:colOff>
      <xdr:row>46</xdr:row>
      <xdr:rowOff>1449</xdr:rowOff>
    </xdr:to>
    <xdr:pic>
      <xdr:nvPicPr>
        <xdr:cNvPr id="52" name="Рисунок 5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032" y="10314521"/>
          <a:ext cx="629841" cy="183478"/>
        </a:xfrm>
        <a:prstGeom prst="rect">
          <a:avLst/>
        </a:prstGeom>
      </xdr:spPr>
    </xdr:pic>
    <xdr:clientData/>
  </xdr:twoCellAnchor>
  <xdr:twoCellAnchor editAs="oneCell">
    <xdr:from>
      <xdr:col>1</xdr:col>
      <xdr:colOff>139471</xdr:colOff>
      <xdr:row>52</xdr:row>
      <xdr:rowOff>7905</xdr:rowOff>
    </xdr:from>
    <xdr:to>
      <xdr:col>1</xdr:col>
      <xdr:colOff>306379</xdr:colOff>
      <xdr:row>52</xdr:row>
      <xdr:rowOff>177311</xdr:rowOff>
    </xdr:to>
    <xdr:pic>
      <xdr:nvPicPr>
        <xdr:cNvPr id="53" name="Рисунок 5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596" y="11609355"/>
          <a:ext cx="166908" cy="169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1"/>
  <sheetViews>
    <sheetView tabSelected="1" workbookViewId="0">
      <selection activeCell="I8" sqref="I8"/>
    </sheetView>
  </sheetViews>
  <sheetFormatPr defaultRowHeight="15"/>
  <cols>
    <col min="3" max="3" width="45.42578125" customWidth="1"/>
    <col min="4" max="4" width="15.140625" customWidth="1"/>
    <col min="5" max="5" width="17.7109375" customWidth="1"/>
  </cols>
  <sheetData>
    <row r="1" spans="1:6" ht="38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</row>
    <row r="2" spans="1:6">
      <c r="A2" s="5"/>
      <c r="B2" s="6"/>
      <c r="C2" s="7"/>
      <c r="D2" s="8"/>
      <c r="E2" s="8"/>
      <c r="F2" s="9"/>
    </row>
    <row r="3" spans="1:6" ht="31.5">
      <c r="A3" s="10"/>
      <c r="B3" s="11"/>
      <c r="C3" s="12" t="s">
        <v>6</v>
      </c>
      <c r="D3" s="13"/>
      <c r="E3" s="13"/>
      <c r="F3" s="14"/>
    </row>
    <row r="4" spans="1:6">
      <c r="A4" s="15"/>
      <c r="B4" s="16"/>
      <c r="C4" s="17" t="s">
        <v>7</v>
      </c>
      <c r="D4" s="18"/>
      <c r="E4" s="18"/>
      <c r="F4" s="19"/>
    </row>
    <row r="5" spans="1:6">
      <c r="A5" s="20"/>
      <c r="B5" s="21"/>
      <c r="C5" s="22" t="s">
        <v>8</v>
      </c>
      <c r="D5" s="23"/>
      <c r="E5" s="23"/>
      <c r="F5" s="24"/>
    </row>
    <row r="6" spans="1:6">
      <c r="A6" s="25">
        <v>3113244</v>
      </c>
      <c r="B6" s="26">
        <v>3112230</v>
      </c>
      <c r="C6" s="27" t="s">
        <v>9</v>
      </c>
      <c r="D6" s="28" t="s">
        <v>10</v>
      </c>
      <c r="E6" s="28">
        <v>6</v>
      </c>
      <c r="F6" s="29">
        <f>11-(11*$G$8)</f>
        <v>11</v>
      </c>
    </row>
    <row r="7" spans="1:6">
      <c r="A7" s="25">
        <v>3113244</v>
      </c>
      <c r="B7" s="26">
        <v>3112234</v>
      </c>
      <c r="C7" s="30" t="s">
        <v>11</v>
      </c>
      <c r="D7" s="31" t="s">
        <v>10</v>
      </c>
      <c r="E7" s="31">
        <v>6</v>
      </c>
      <c r="F7" s="32">
        <f>11-(11*$G$8)</f>
        <v>11</v>
      </c>
    </row>
    <row r="8" spans="1:6">
      <c r="A8" s="33"/>
      <c r="B8" s="34"/>
      <c r="C8" s="35" t="s">
        <v>12</v>
      </c>
      <c r="D8" s="36"/>
      <c r="E8" s="36"/>
      <c r="F8" s="37"/>
    </row>
    <row r="9" spans="1:6">
      <c r="A9" s="25">
        <v>3113245</v>
      </c>
      <c r="B9" s="26">
        <v>3112205</v>
      </c>
      <c r="C9" s="27" t="s">
        <v>13</v>
      </c>
      <c r="D9" s="28" t="s">
        <v>14</v>
      </c>
      <c r="E9" s="28">
        <v>6</v>
      </c>
      <c r="F9" s="29">
        <f>11-(11*$G$8)</f>
        <v>11</v>
      </c>
    </row>
    <row r="10" spans="1:6">
      <c r="A10" s="25">
        <v>3113245</v>
      </c>
      <c r="B10" s="26">
        <v>3112213</v>
      </c>
      <c r="C10" s="30" t="s">
        <v>15</v>
      </c>
      <c r="D10" s="31" t="s">
        <v>14</v>
      </c>
      <c r="E10" s="31">
        <v>6</v>
      </c>
      <c r="F10" s="32">
        <f>11-(11*$G$8)</f>
        <v>11</v>
      </c>
    </row>
    <row r="11" spans="1:6">
      <c r="A11" s="25">
        <v>3113245</v>
      </c>
      <c r="B11" s="26">
        <v>3112226</v>
      </c>
      <c r="C11" s="27" t="s">
        <v>16</v>
      </c>
      <c r="D11" s="28" t="s">
        <v>14</v>
      </c>
      <c r="E11" s="28">
        <v>6</v>
      </c>
      <c r="F11" s="29">
        <f>11-(11*$G$8)</f>
        <v>11</v>
      </c>
    </row>
    <row r="12" spans="1:6">
      <c r="A12" s="25">
        <v>3113217</v>
      </c>
      <c r="B12" s="26">
        <v>3112206</v>
      </c>
      <c r="C12" s="30" t="s">
        <v>13</v>
      </c>
      <c r="D12" s="31" t="s">
        <v>17</v>
      </c>
      <c r="E12" s="31">
        <v>3</v>
      </c>
      <c r="F12" s="32">
        <f>43-(43*$G$8)</f>
        <v>43</v>
      </c>
    </row>
    <row r="13" spans="1:6">
      <c r="A13" s="25">
        <v>3113217</v>
      </c>
      <c r="B13" s="26">
        <v>3112216</v>
      </c>
      <c r="C13" s="27" t="s">
        <v>15</v>
      </c>
      <c r="D13" s="28" t="s">
        <v>17</v>
      </c>
      <c r="E13" s="28">
        <v>3</v>
      </c>
      <c r="F13" s="29">
        <f>43-(43*$G$8)</f>
        <v>43</v>
      </c>
    </row>
    <row r="14" spans="1:6">
      <c r="A14" s="33"/>
      <c r="B14" s="34"/>
      <c r="C14" s="35" t="s">
        <v>18</v>
      </c>
      <c r="D14" s="36"/>
      <c r="E14" s="36"/>
      <c r="F14" s="37"/>
    </row>
    <row r="15" spans="1:6">
      <c r="A15" s="25">
        <v>3113243</v>
      </c>
      <c r="B15" s="26">
        <v>3112232</v>
      </c>
      <c r="C15" s="27" t="s">
        <v>19</v>
      </c>
      <c r="D15" s="28" t="s">
        <v>20</v>
      </c>
      <c r="E15" s="28">
        <v>6</v>
      </c>
      <c r="F15" s="29">
        <f>7-(7*$G$8)</f>
        <v>7</v>
      </c>
    </row>
    <row r="16" spans="1:6">
      <c r="A16" s="25">
        <v>3113245</v>
      </c>
      <c r="B16" s="26">
        <v>3112228</v>
      </c>
      <c r="C16" s="30" t="s">
        <v>21</v>
      </c>
      <c r="D16" s="31" t="s">
        <v>14</v>
      </c>
      <c r="E16" s="31">
        <v>6</v>
      </c>
      <c r="F16" s="32">
        <f>11-(11*$G$8)</f>
        <v>11</v>
      </c>
    </row>
    <row r="17" spans="1:6">
      <c r="A17" s="25">
        <v>3113245</v>
      </c>
      <c r="B17" s="26">
        <v>3112245</v>
      </c>
      <c r="C17" s="27" t="s">
        <v>19</v>
      </c>
      <c r="D17" s="28" t="s">
        <v>14</v>
      </c>
      <c r="E17" s="28">
        <v>6</v>
      </c>
      <c r="F17" s="29">
        <f>11-(11*$G$8)</f>
        <v>11</v>
      </c>
    </row>
    <row r="18" spans="1:6">
      <c r="A18" s="38"/>
      <c r="B18" s="21"/>
      <c r="C18" s="39"/>
      <c r="D18" s="40"/>
      <c r="E18" s="40"/>
      <c r="F18" s="41"/>
    </row>
    <row r="19" spans="1:6" ht="15.75">
      <c r="A19" s="42"/>
      <c r="B19" s="43"/>
      <c r="C19" s="43" t="s">
        <v>22</v>
      </c>
      <c r="D19" s="44"/>
      <c r="E19" s="44"/>
      <c r="F19" s="45"/>
    </row>
    <row r="20" spans="1:6">
      <c r="A20" s="15"/>
      <c r="B20" s="16"/>
      <c r="C20" s="16" t="s">
        <v>23</v>
      </c>
      <c r="D20" s="46"/>
      <c r="E20" s="46"/>
      <c r="F20" s="47"/>
    </row>
    <row r="21" spans="1:6">
      <c r="A21" s="33"/>
      <c r="B21" s="34"/>
      <c r="C21" s="35" t="s">
        <v>24</v>
      </c>
      <c r="D21" s="48"/>
      <c r="E21" s="48"/>
      <c r="F21" s="37"/>
    </row>
    <row r="22" spans="1:6">
      <c r="A22" s="25">
        <v>3113236</v>
      </c>
      <c r="B22" s="26">
        <v>3111022</v>
      </c>
      <c r="C22" s="27" t="s">
        <v>25</v>
      </c>
      <c r="D22" s="49" t="s">
        <v>26</v>
      </c>
      <c r="E22" s="49">
        <v>6</v>
      </c>
      <c r="F22" s="29">
        <f>9-(9*$G$8)</f>
        <v>9</v>
      </c>
    </row>
    <row r="23" spans="1:6">
      <c r="A23" s="25">
        <v>3113204</v>
      </c>
      <c r="B23" s="26">
        <v>3111004</v>
      </c>
      <c r="C23" s="30" t="s">
        <v>25</v>
      </c>
      <c r="D23" s="50" t="s">
        <v>27</v>
      </c>
      <c r="E23" s="50">
        <v>6</v>
      </c>
      <c r="F23" s="32">
        <f>18-(18*$G$8)</f>
        <v>18</v>
      </c>
    </row>
    <row r="24" spans="1:6">
      <c r="A24" s="25">
        <v>3113211</v>
      </c>
      <c r="B24" s="26">
        <v>3111005</v>
      </c>
      <c r="C24" s="27" t="s">
        <v>25</v>
      </c>
      <c r="D24" s="49" t="s">
        <v>28</v>
      </c>
      <c r="E24" s="49">
        <v>3</v>
      </c>
      <c r="F24" s="29">
        <f>85-(85*$G$8)</f>
        <v>85</v>
      </c>
    </row>
    <row r="25" spans="1:6">
      <c r="A25" s="25">
        <v>3113203</v>
      </c>
      <c r="B25" s="26">
        <v>3111010</v>
      </c>
      <c r="C25" s="30" t="s">
        <v>29</v>
      </c>
      <c r="D25" s="50" t="s">
        <v>30</v>
      </c>
      <c r="E25" s="51" t="s">
        <v>31</v>
      </c>
      <c r="F25" s="32">
        <f>189-(189*$G$8)</f>
        <v>189</v>
      </c>
    </row>
    <row r="26" spans="1:6">
      <c r="A26" s="33"/>
      <c r="B26" s="34"/>
      <c r="C26" s="35" t="s">
        <v>32</v>
      </c>
      <c r="D26" s="48"/>
      <c r="E26" s="48"/>
      <c r="F26" s="37"/>
    </row>
    <row r="27" spans="1:6">
      <c r="A27" s="25">
        <v>3113254</v>
      </c>
      <c r="B27" s="26">
        <v>3111030</v>
      </c>
      <c r="C27" s="27" t="s">
        <v>33</v>
      </c>
      <c r="D27" s="49" t="s">
        <v>27</v>
      </c>
      <c r="E27" s="49">
        <v>6</v>
      </c>
      <c r="F27" s="29">
        <f>16.2-(16.2*$G$8)</f>
        <v>16.2</v>
      </c>
    </row>
    <row r="28" spans="1:6">
      <c r="A28" s="33"/>
      <c r="B28" s="34"/>
      <c r="C28" s="35" t="s">
        <v>34</v>
      </c>
      <c r="D28" s="48"/>
      <c r="E28" s="48"/>
      <c r="F28" s="37"/>
    </row>
    <row r="29" spans="1:6">
      <c r="A29" s="25">
        <v>3113242</v>
      </c>
      <c r="B29" s="26">
        <v>3111033</v>
      </c>
      <c r="C29" s="27" t="s">
        <v>35</v>
      </c>
      <c r="D29" s="49" t="s">
        <v>20</v>
      </c>
      <c r="E29" s="49">
        <v>6</v>
      </c>
      <c r="F29" s="29">
        <f>9.4-(9.4*$G$8)</f>
        <v>9.4</v>
      </c>
    </row>
    <row r="30" spans="1:6">
      <c r="A30" s="25">
        <v>3113241</v>
      </c>
      <c r="B30" s="26">
        <v>3111035</v>
      </c>
      <c r="C30" s="30" t="s">
        <v>35</v>
      </c>
      <c r="D30" s="50" t="s">
        <v>14</v>
      </c>
      <c r="E30" s="50">
        <v>6</v>
      </c>
      <c r="F30" s="32">
        <f>16.2-(16.2*$G$8)</f>
        <v>16.2</v>
      </c>
    </row>
    <row r="31" spans="1:6">
      <c r="A31" s="33"/>
      <c r="B31" s="34"/>
      <c r="C31" s="52"/>
      <c r="D31" s="48"/>
      <c r="E31" s="48"/>
      <c r="F31" s="37"/>
    </row>
    <row r="32" spans="1:6" ht="47.25">
      <c r="A32" s="53" t="s">
        <v>36</v>
      </c>
      <c r="B32" s="12"/>
      <c r="C32" s="12" t="s">
        <v>37</v>
      </c>
      <c r="D32" s="54"/>
      <c r="E32" s="54"/>
      <c r="F32" s="55"/>
    </row>
    <row r="33" spans="1:6" ht="24">
      <c r="A33" s="56"/>
      <c r="B33" s="57"/>
      <c r="C33" s="57" t="s">
        <v>38</v>
      </c>
      <c r="D33" s="58"/>
      <c r="E33" s="58"/>
      <c r="F33" s="59"/>
    </row>
    <row r="34" spans="1:6">
      <c r="A34" s="33"/>
      <c r="B34" s="34"/>
      <c r="C34" s="35" t="s">
        <v>39</v>
      </c>
      <c r="D34" s="48"/>
      <c r="E34" s="48"/>
      <c r="F34" s="37"/>
    </row>
    <row r="35" spans="1:6">
      <c r="A35" s="25"/>
      <c r="B35" s="26">
        <v>3114206</v>
      </c>
      <c r="C35" s="27" t="s">
        <v>40</v>
      </c>
      <c r="D35" s="49" t="s">
        <v>41</v>
      </c>
      <c r="E35" s="49">
        <v>6</v>
      </c>
      <c r="F35" s="29">
        <f>4.5-(4.5*$G$8)</f>
        <v>4.5</v>
      </c>
    </row>
    <row r="36" spans="1:6">
      <c r="A36" s="25"/>
      <c r="B36" s="26">
        <v>3114207</v>
      </c>
      <c r="C36" s="30" t="s">
        <v>40</v>
      </c>
      <c r="D36" s="50" t="s">
        <v>42</v>
      </c>
      <c r="E36" s="50">
        <v>3</v>
      </c>
      <c r="F36" s="32">
        <f>21-(21*$G$8)</f>
        <v>21</v>
      </c>
    </row>
    <row r="37" spans="1:6">
      <c r="A37" s="33"/>
      <c r="B37" s="34"/>
      <c r="C37" s="35" t="s">
        <v>43</v>
      </c>
      <c r="D37" s="48"/>
      <c r="E37" s="48"/>
      <c r="F37" s="37"/>
    </row>
    <row r="38" spans="1:6">
      <c r="A38" s="25"/>
      <c r="B38" s="26">
        <v>3114208</v>
      </c>
      <c r="C38" s="27" t="s">
        <v>44</v>
      </c>
      <c r="D38" s="49" t="s">
        <v>41</v>
      </c>
      <c r="E38" s="49">
        <v>6</v>
      </c>
      <c r="F38" s="29">
        <f>4.5-(4.5*$G$8)</f>
        <v>4.5</v>
      </c>
    </row>
    <row r="39" spans="1:6">
      <c r="A39" s="25"/>
      <c r="B39" s="26">
        <v>3114209</v>
      </c>
      <c r="C39" s="30" t="s">
        <v>44</v>
      </c>
      <c r="D39" s="50" t="s">
        <v>42</v>
      </c>
      <c r="E39" s="50">
        <v>3</v>
      </c>
      <c r="F39" s="32">
        <f>21-(21*$G$8)</f>
        <v>21</v>
      </c>
    </row>
    <row r="40" spans="1:6">
      <c r="A40" s="33"/>
      <c r="B40" s="34"/>
      <c r="C40" s="35" t="s">
        <v>45</v>
      </c>
      <c r="D40" s="48"/>
      <c r="E40" s="48"/>
      <c r="F40" s="37"/>
    </row>
    <row r="41" spans="1:6">
      <c r="A41" s="25"/>
      <c r="B41" s="26">
        <v>3114191</v>
      </c>
      <c r="C41" s="27" t="s">
        <v>46</v>
      </c>
      <c r="D41" s="49" t="s">
        <v>41</v>
      </c>
      <c r="E41" s="49">
        <v>6</v>
      </c>
      <c r="F41" s="29">
        <f>5-(5*$G$8)</f>
        <v>5</v>
      </c>
    </row>
    <row r="42" spans="1:6">
      <c r="A42" s="25"/>
      <c r="B42" s="26">
        <v>3114192</v>
      </c>
      <c r="C42" s="30" t="s">
        <v>46</v>
      </c>
      <c r="D42" s="50" t="s">
        <v>42</v>
      </c>
      <c r="E42" s="50">
        <v>3</v>
      </c>
      <c r="F42" s="32">
        <f>22-(22*$G$8)</f>
        <v>22</v>
      </c>
    </row>
    <row r="43" spans="1:6">
      <c r="A43" s="33"/>
      <c r="B43" s="34"/>
      <c r="C43" s="52"/>
      <c r="D43" s="48"/>
      <c r="E43" s="48"/>
      <c r="F43" s="37"/>
    </row>
    <row r="44" spans="1:6" ht="47.25">
      <c r="A44" s="53" t="s">
        <v>36</v>
      </c>
      <c r="B44" s="12"/>
      <c r="C44" s="12" t="s">
        <v>47</v>
      </c>
      <c r="D44" s="54"/>
      <c r="E44" s="54"/>
      <c r="F44" s="55"/>
    </row>
    <row r="45" spans="1:6" ht="24">
      <c r="A45" s="60"/>
      <c r="B45" s="61"/>
      <c r="C45" s="61" t="s">
        <v>48</v>
      </c>
      <c r="D45" s="62"/>
      <c r="E45" s="62"/>
      <c r="F45" s="63"/>
    </row>
    <row r="46" spans="1:6">
      <c r="A46" s="64"/>
      <c r="B46" s="65"/>
      <c r="C46" s="35" t="s">
        <v>49</v>
      </c>
      <c r="D46" s="66"/>
      <c r="E46" s="66"/>
      <c r="F46" s="67"/>
    </row>
    <row r="47" spans="1:6">
      <c r="A47" s="25"/>
      <c r="B47" s="68">
        <v>3216007</v>
      </c>
      <c r="C47" s="27" t="s">
        <v>50</v>
      </c>
      <c r="D47" s="49" t="s">
        <v>51</v>
      </c>
      <c r="E47" s="49">
        <v>12</v>
      </c>
      <c r="F47" s="29">
        <f>5.3-(5.3*$G$8)</f>
        <v>5.3</v>
      </c>
    </row>
    <row r="48" spans="1:6">
      <c r="A48" s="25"/>
      <c r="B48" s="68">
        <v>3216008</v>
      </c>
      <c r="C48" s="30" t="s">
        <v>52</v>
      </c>
      <c r="D48" s="50" t="s">
        <v>51</v>
      </c>
      <c r="E48" s="50">
        <v>12</v>
      </c>
      <c r="F48" s="32">
        <f t="shared" ref="F48:F49" si="0">5.3-(5.3*$G$8)</f>
        <v>5.3</v>
      </c>
    </row>
    <row r="49" spans="1:6">
      <c r="A49" s="25"/>
      <c r="B49" s="68">
        <v>3216009</v>
      </c>
      <c r="C49" s="27" t="s">
        <v>53</v>
      </c>
      <c r="D49" s="49" t="s">
        <v>51</v>
      </c>
      <c r="E49" s="49">
        <v>12</v>
      </c>
      <c r="F49" s="29">
        <f t="shared" si="0"/>
        <v>5.3</v>
      </c>
    </row>
    <row r="50" spans="1:6">
      <c r="A50" s="64"/>
      <c r="B50" s="34"/>
      <c r="C50" s="52"/>
      <c r="D50" s="48"/>
      <c r="E50" s="48"/>
      <c r="F50" s="37"/>
    </row>
    <row r="51" spans="1:6" ht="47.25">
      <c r="A51" s="53" t="s">
        <v>36</v>
      </c>
      <c r="B51" s="12"/>
      <c r="C51" s="12" t="s">
        <v>54</v>
      </c>
      <c r="D51" s="54"/>
      <c r="E51" s="54"/>
      <c r="F51" s="55"/>
    </row>
    <row r="52" spans="1:6">
      <c r="A52" s="15"/>
      <c r="B52" s="16"/>
      <c r="C52" s="16" t="s">
        <v>55</v>
      </c>
      <c r="D52" s="46"/>
      <c r="E52" s="46"/>
      <c r="F52" s="47"/>
    </row>
    <row r="53" spans="1:6">
      <c r="A53" s="33"/>
      <c r="B53" s="34"/>
      <c r="C53" s="35" t="s">
        <v>56</v>
      </c>
      <c r="D53" s="48"/>
      <c r="E53" s="48"/>
      <c r="F53" s="37"/>
    </row>
    <row r="54" spans="1:6">
      <c r="A54" s="25"/>
      <c r="B54" s="26">
        <v>3215022</v>
      </c>
      <c r="C54" s="27" t="s">
        <v>57</v>
      </c>
      <c r="D54" s="69" t="s">
        <v>58</v>
      </c>
      <c r="E54" s="69">
        <v>8</v>
      </c>
      <c r="F54" s="70">
        <f>9.8-(9.8*$G$8)</f>
        <v>9.8000000000000007</v>
      </c>
    </row>
    <row r="55" spans="1:6">
      <c r="A55" s="71"/>
      <c r="B55" s="72"/>
      <c r="C55" s="73" t="s">
        <v>59</v>
      </c>
      <c r="D55" s="74"/>
      <c r="E55" s="74"/>
      <c r="F55" s="75"/>
    </row>
    <row r="56" spans="1:6">
      <c r="A56" s="25"/>
      <c r="B56" s="26">
        <v>3215009</v>
      </c>
      <c r="C56" s="27" t="s">
        <v>60</v>
      </c>
      <c r="D56" s="69" t="s">
        <v>51</v>
      </c>
      <c r="E56" s="69">
        <v>8</v>
      </c>
      <c r="F56" s="70">
        <f>6.5-(6.5*$G$8)</f>
        <v>6.5</v>
      </c>
    </row>
    <row r="57" spans="1:6">
      <c r="A57" s="25"/>
      <c r="B57" s="26">
        <v>3215008</v>
      </c>
      <c r="C57" s="30" t="s">
        <v>60</v>
      </c>
      <c r="D57" s="76" t="s">
        <v>58</v>
      </c>
      <c r="E57" s="76">
        <v>8</v>
      </c>
      <c r="F57" s="77">
        <f>9.5-(9.5*$G$8)</f>
        <v>9.5</v>
      </c>
    </row>
    <row r="58" spans="1:6">
      <c r="A58" s="33"/>
      <c r="B58" s="34"/>
      <c r="C58" s="35" t="s">
        <v>61</v>
      </c>
      <c r="D58" s="48"/>
      <c r="E58" s="48"/>
      <c r="F58" s="37"/>
    </row>
    <row r="59" spans="1:6">
      <c r="A59" s="25"/>
      <c r="B59" s="26">
        <v>3215027</v>
      </c>
      <c r="C59" s="78" t="s">
        <v>62</v>
      </c>
      <c r="D59" s="69" t="s">
        <v>51</v>
      </c>
      <c r="E59" s="69">
        <v>8</v>
      </c>
      <c r="F59" s="70">
        <f>5.5-(5.5*$G$8)</f>
        <v>5.5</v>
      </c>
    </row>
    <row r="60" spans="1:6">
      <c r="A60" s="25"/>
      <c r="B60" s="26">
        <v>3215028</v>
      </c>
      <c r="C60" s="30" t="s">
        <v>62</v>
      </c>
      <c r="D60" s="76" t="s">
        <v>58</v>
      </c>
      <c r="E60" s="76">
        <v>8</v>
      </c>
      <c r="F60" s="77">
        <f>8.5-(8.5*$G$8)</f>
        <v>8.5</v>
      </c>
    </row>
    <row r="61" spans="1:6">
      <c r="A61" s="33"/>
      <c r="B61" s="34"/>
      <c r="C61" s="35" t="s">
        <v>63</v>
      </c>
      <c r="D61" s="48"/>
      <c r="E61" s="48"/>
      <c r="F61" s="37"/>
    </row>
    <row r="62" spans="1:6">
      <c r="A62" s="25"/>
      <c r="B62" s="26">
        <v>3215025</v>
      </c>
      <c r="C62" s="78" t="s">
        <v>64</v>
      </c>
      <c r="D62" s="76" t="s">
        <v>58</v>
      </c>
      <c r="E62" s="76">
        <v>8</v>
      </c>
      <c r="F62" s="77">
        <f>9.5-(9.5*$G$8)</f>
        <v>9.5</v>
      </c>
    </row>
    <row r="63" spans="1:6">
      <c r="A63" s="33"/>
      <c r="B63" s="34"/>
      <c r="C63" s="35" t="s">
        <v>65</v>
      </c>
      <c r="D63" s="48"/>
      <c r="E63" s="48"/>
      <c r="F63" s="37"/>
    </row>
    <row r="64" spans="1:6">
      <c r="A64" s="25"/>
      <c r="B64" s="68">
        <v>3215019</v>
      </c>
      <c r="C64" s="27" t="s">
        <v>66</v>
      </c>
      <c r="D64" s="69" t="s">
        <v>67</v>
      </c>
      <c r="E64" s="69">
        <v>8</v>
      </c>
      <c r="F64" s="70">
        <f>12.5-(12.5*$G$8)</f>
        <v>12.5</v>
      </c>
    </row>
    <row r="65" spans="1:6">
      <c r="A65" s="33"/>
      <c r="B65" s="34"/>
      <c r="C65" s="35" t="s">
        <v>68</v>
      </c>
      <c r="D65" s="48"/>
      <c r="E65" s="48"/>
      <c r="F65" s="37"/>
    </row>
    <row r="66" spans="1:6">
      <c r="A66" s="25"/>
      <c r="B66" s="68">
        <v>3215017</v>
      </c>
      <c r="C66" s="27" t="s">
        <v>69</v>
      </c>
      <c r="D66" s="69" t="s">
        <v>70</v>
      </c>
      <c r="E66" s="69">
        <v>8</v>
      </c>
      <c r="F66" s="70">
        <f>9.5-(9.5*$G$8)</f>
        <v>9.5</v>
      </c>
    </row>
    <row r="67" spans="1:6">
      <c r="A67" s="33"/>
      <c r="B67" s="34"/>
      <c r="C67" s="52"/>
      <c r="D67" s="48"/>
      <c r="E67" s="48"/>
      <c r="F67" s="37"/>
    </row>
    <row r="68" spans="1:6" ht="31.5">
      <c r="A68" s="53" t="s">
        <v>36</v>
      </c>
      <c r="B68" s="12"/>
      <c r="C68" s="12" t="s">
        <v>71</v>
      </c>
      <c r="D68" s="54"/>
      <c r="E68" s="54"/>
      <c r="F68" s="55"/>
    </row>
    <row r="69" spans="1:6">
      <c r="A69" s="15"/>
      <c r="B69" s="16"/>
      <c r="C69" s="16" t="s">
        <v>72</v>
      </c>
      <c r="D69" s="46"/>
      <c r="E69" s="46"/>
      <c r="F69" s="47"/>
    </row>
    <row r="70" spans="1:6">
      <c r="A70" s="64"/>
      <c r="B70" s="65"/>
      <c r="C70" s="35" t="s">
        <v>73</v>
      </c>
      <c r="D70" s="66"/>
      <c r="E70" s="66"/>
      <c r="F70" s="67"/>
    </row>
    <row r="71" spans="1:6">
      <c r="A71" s="25">
        <v>3113262</v>
      </c>
      <c r="B71" s="68">
        <v>3117205</v>
      </c>
      <c r="C71" s="27" t="s">
        <v>74</v>
      </c>
      <c r="D71" s="79" t="s">
        <v>75</v>
      </c>
      <c r="E71" s="79">
        <v>6</v>
      </c>
      <c r="F71" s="80">
        <f>13.5-(13.5*$G$8)</f>
        <v>13.5</v>
      </c>
    </row>
    <row r="72" spans="1:6">
      <c r="A72" s="25">
        <v>3113262</v>
      </c>
      <c r="B72" s="68">
        <v>3117206</v>
      </c>
      <c r="C72" s="30" t="s">
        <v>76</v>
      </c>
      <c r="D72" s="81" t="s">
        <v>75</v>
      </c>
      <c r="E72" s="81">
        <v>6</v>
      </c>
      <c r="F72" s="82">
        <f t="shared" ref="F72:F73" si="1">13.5-(13.5*$G$8)</f>
        <v>13.5</v>
      </c>
    </row>
    <row r="73" spans="1:6">
      <c r="A73" s="25">
        <v>3113262</v>
      </c>
      <c r="B73" s="68">
        <v>3117207</v>
      </c>
      <c r="C73" s="27" t="s">
        <v>77</v>
      </c>
      <c r="D73" s="79" t="s">
        <v>75</v>
      </c>
      <c r="E73" s="79">
        <v>6</v>
      </c>
      <c r="F73" s="80">
        <f t="shared" si="1"/>
        <v>13.5</v>
      </c>
    </row>
    <row r="74" spans="1:6">
      <c r="A74" s="64"/>
      <c r="B74" s="65"/>
      <c r="C74" s="65"/>
      <c r="D74" s="66"/>
      <c r="E74" s="66"/>
      <c r="F74" s="67"/>
    </row>
    <row r="75" spans="1:6" ht="31.5">
      <c r="A75" s="53" t="s">
        <v>36</v>
      </c>
      <c r="B75" s="12"/>
      <c r="C75" s="12" t="s">
        <v>78</v>
      </c>
      <c r="D75" s="54"/>
      <c r="E75" s="54"/>
      <c r="F75" s="55"/>
    </row>
    <row r="76" spans="1:6">
      <c r="A76" s="15"/>
      <c r="B76" s="16"/>
      <c r="C76" s="16" t="s">
        <v>79</v>
      </c>
      <c r="D76" s="46"/>
      <c r="E76" s="46"/>
      <c r="F76" s="47"/>
    </row>
    <row r="77" spans="1:6">
      <c r="A77" s="83"/>
      <c r="B77" s="84"/>
      <c r="C77" s="85" t="s">
        <v>80</v>
      </c>
      <c r="D77" s="86"/>
      <c r="E77" s="86"/>
      <c r="F77" s="87"/>
    </row>
    <row r="78" spans="1:6">
      <c r="A78" s="25"/>
      <c r="B78" s="68">
        <v>3216303</v>
      </c>
      <c r="C78" s="27" t="s">
        <v>81</v>
      </c>
      <c r="D78" s="69" t="s">
        <v>82</v>
      </c>
      <c r="E78" s="69">
        <v>36</v>
      </c>
      <c r="F78" s="70">
        <f>11-(11*$G$8)</f>
        <v>11</v>
      </c>
    </row>
    <row r="79" spans="1:6">
      <c r="A79" s="25"/>
      <c r="B79" s="68">
        <v>3216301</v>
      </c>
      <c r="C79" s="30" t="s">
        <v>83</v>
      </c>
      <c r="D79" s="76"/>
      <c r="E79" s="76">
        <v>500</v>
      </c>
      <c r="F79" s="77">
        <f>0.09-(0.09*$G$8)</f>
        <v>0.09</v>
      </c>
    </row>
    <row r="80" spans="1:6">
      <c r="A80" s="25"/>
      <c r="B80" s="68">
        <v>3216326</v>
      </c>
      <c r="C80" s="27" t="s">
        <v>84</v>
      </c>
      <c r="D80" s="69" t="s">
        <v>85</v>
      </c>
      <c r="E80" s="69">
        <v>12</v>
      </c>
      <c r="F80" s="70">
        <f>7-(7*$G$8)</f>
        <v>7</v>
      </c>
    </row>
    <row r="81" spans="1:6">
      <c r="A81" s="25"/>
      <c r="B81" s="68">
        <v>3216327</v>
      </c>
      <c r="C81" s="30" t="s">
        <v>86</v>
      </c>
      <c r="D81" s="76" t="s">
        <v>87</v>
      </c>
      <c r="E81" s="76">
        <v>4</v>
      </c>
      <c r="F81" s="77">
        <f>19-(19*$G$8)</f>
        <v>19</v>
      </c>
    </row>
    <row r="82" spans="1:6">
      <c r="A82" s="64"/>
      <c r="B82" s="65"/>
      <c r="C82" s="35" t="s">
        <v>88</v>
      </c>
      <c r="D82" s="66"/>
      <c r="E82" s="66"/>
      <c r="F82" s="67"/>
    </row>
    <row r="83" spans="1:6">
      <c r="A83" s="25"/>
      <c r="B83" s="68" t="s">
        <v>89</v>
      </c>
      <c r="C83" s="27" t="s">
        <v>90</v>
      </c>
      <c r="D83" s="69"/>
      <c r="E83" s="69">
        <v>48</v>
      </c>
      <c r="F83" s="70">
        <f>0.78-(0.78*$G$8)</f>
        <v>0.78</v>
      </c>
    </row>
    <row r="84" spans="1:6">
      <c r="A84" s="25"/>
      <c r="B84" s="68" t="s">
        <v>91</v>
      </c>
      <c r="C84" s="30" t="s">
        <v>92</v>
      </c>
      <c r="D84" s="76"/>
      <c r="E84" s="76">
        <v>36</v>
      </c>
      <c r="F84" s="77">
        <f>0.99-(0.99*$G$8)</f>
        <v>0.99</v>
      </c>
    </row>
    <row r="85" spans="1:6">
      <c r="A85" s="25"/>
      <c r="B85" s="68" t="s">
        <v>93</v>
      </c>
      <c r="C85" s="27" t="s">
        <v>94</v>
      </c>
      <c r="D85" s="69"/>
      <c r="E85" s="69">
        <v>32</v>
      </c>
      <c r="F85" s="70">
        <f>1.24-(1.24*$G$8)</f>
        <v>1.24</v>
      </c>
    </row>
    <row r="86" spans="1:6">
      <c r="A86" s="25"/>
      <c r="B86" s="68" t="s">
        <v>95</v>
      </c>
      <c r="C86" s="30" t="s">
        <v>96</v>
      </c>
      <c r="D86" s="76"/>
      <c r="E86" s="76">
        <v>24</v>
      </c>
      <c r="F86" s="77">
        <f>1.57-(1.57*$G$8)</f>
        <v>1.57</v>
      </c>
    </row>
    <row r="87" spans="1:6">
      <c r="A87" s="25"/>
      <c r="B87" s="68" t="s">
        <v>97</v>
      </c>
      <c r="C87" s="27" t="s">
        <v>98</v>
      </c>
      <c r="D87" s="69"/>
      <c r="E87" s="69">
        <v>24</v>
      </c>
      <c r="F87" s="70">
        <f>2.07-(2.07*$G$8)</f>
        <v>2.0699999999999998</v>
      </c>
    </row>
    <row r="88" spans="1:6">
      <c r="A88" s="64"/>
      <c r="B88" s="65"/>
      <c r="C88" s="65"/>
      <c r="D88" s="66"/>
      <c r="E88" s="66"/>
      <c r="F88" s="67"/>
    </row>
    <row r="89" spans="1:6" ht="16.5" thickBot="1">
      <c r="A89" s="88" t="s">
        <v>99</v>
      </c>
      <c r="B89" s="89"/>
      <c r="C89" s="89"/>
      <c r="D89" s="90"/>
      <c r="E89" s="90"/>
      <c r="F89" s="91"/>
    </row>
    <row r="90" spans="1:6" ht="47.25">
      <c r="A90" s="92" t="s">
        <v>36</v>
      </c>
      <c r="B90" s="93"/>
      <c r="C90" s="93" t="s">
        <v>100</v>
      </c>
      <c r="D90" s="94"/>
      <c r="E90" s="94"/>
      <c r="F90" s="95"/>
    </row>
    <row r="91" spans="1:6">
      <c r="A91" s="15"/>
      <c r="B91" s="16"/>
      <c r="C91" s="16" t="s">
        <v>101</v>
      </c>
      <c r="D91" s="46"/>
      <c r="E91" s="46"/>
      <c r="F91" s="47"/>
    </row>
    <row r="92" spans="1:6">
      <c r="A92" s="96"/>
      <c r="B92" s="97"/>
      <c r="C92" s="73" t="s">
        <v>102</v>
      </c>
      <c r="D92" s="98"/>
      <c r="E92" s="98"/>
      <c r="F92" s="99"/>
    </row>
    <row r="93" spans="1:6">
      <c r="A93" s="25"/>
      <c r="B93" s="68">
        <v>3113243</v>
      </c>
      <c r="C93" s="27" t="s">
        <v>103</v>
      </c>
      <c r="D93" s="49" t="s">
        <v>104</v>
      </c>
      <c r="E93" s="49">
        <v>12</v>
      </c>
      <c r="F93" s="29">
        <f>1.7-(1.7*$G$8)</f>
        <v>1.7</v>
      </c>
    </row>
    <row r="94" spans="1:6">
      <c r="A94" s="25"/>
      <c r="B94" s="68">
        <v>3113244</v>
      </c>
      <c r="C94" s="30" t="s">
        <v>103</v>
      </c>
      <c r="D94" s="50" t="s">
        <v>105</v>
      </c>
      <c r="E94" s="50">
        <v>12</v>
      </c>
      <c r="F94" s="32">
        <f>2.5-(2.5*$G$8)</f>
        <v>2.5</v>
      </c>
    </row>
    <row r="95" spans="1:6">
      <c r="A95" s="25"/>
      <c r="B95" s="68">
        <v>3113245</v>
      </c>
      <c r="C95" s="27" t="s">
        <v>103</v>
      </c>
      <c r="D95" s="49" t="s">
        <v>106</v>
      </c>
      <c r="E95" s="49">
        <v>12</v>
      </c>
      <c r="F95" s="29">
        <f>3-(3*$G$8)</f>
        <v>3</v>
      </c>
    </row>
    <row r="96" spans="1:6">
      <c r="A96" s="25"/>
      <c r="B96" s="68">
        <v>3113262</v>
      </c>
      <c r="C96" s="30" t="s">
        <v>103</v>
      </c>
      <c r="D96" s="50" t="s">
        <v>107</v>
      </c>
      <c r="E96" s="50">
        <v>12</v>
      </c>
      <c r="F96" s="32">
        <f>3.5-(3.5*$G$8)</f>
        <v>3.5</v>
      </c>
    </row>
    <row r="97" spans="1:6">
      <c r="A97" s="25"/>
      <c r="B97" s="68">
        <v>3113254</v>
      </c>
      <c r="C97" s="27" t="s">
        <v>103</v>
      </c>
      <c r="D97" s="69" t="s">
        <v>108</v>
      </c>
      <c r="E97" s="69">
        <v>6</v>
      </c>
      <c r="F97" s="70">
        <f>6.5-(6.5*$G$8)</f>
        <v>6.5</v>
      </c>
    </row>
    <row r="98" spans="1:6">
      <c r="A98" s="25"/>
      <c r="B98" s="68">
        <v>3113261</v>
      </c>
      <c r="C98" s="30" t="s">
        <v>103</v>
      </c>
      <c r="D98" s="50" t="s">
        <v>41</v>
      </c>
      <c r="E98" s="50">
        <v>6</v>
      </c>
      <c r="F98" s="32">
        <f>11.5-(11.5*$G$8)</f>
        <v>11.5</v>
      </c>
    </row>
    <row r="99" spans="1:6">
      <c r="A99" s="25"/>
      <c r="B99" s="68">
        <v>3113257</v>
      </c>
      <c r="C99" s="27" t="s">
        <v>103</v>
      </c>
      <c r="D99" s="49" t="s">
        <v>109</v>
      </c>
      <c r="E99" s="49">
        <v>3</v>
      </c>
      <c r="F99" s="29">
        <f>29-(29*$G$8)</f>
        <v>29</v>
      </c>
    </row>
    <row r="100" spans="1:6">
      <c r="A100" s="25"/>
      <c r="B100" s="68">
        <v>3113217</v>
      </c>
      <c r="C100" s="30" t="s">
        <v>110</v>
      </c>
      <c r="D100" s="50" t="s">
        <v>111</v>
      </c>
      <c r="E100" s="50">
        <v>6</v>
      </c>
      <c r="F100" s="32">
        <f>10.5-(10.5*$G$8)</f>
        <v>10.5</v>
      </c>
    </row>
    <row r="101" spans="1:6">
      <c r="A101" s="96"/>
      <c r="B101" s="97"/>
      <c r="C101" s="73" t="s">
        <v>112</v>
      </c>
      <c r="D101" s="98"/>
      <c r="E101" s="98"/>
      <c r="F101" s="99"/>
    </row>
    <row r="102" spans="1:6">
      <c r="A102" s="25"/>
      <c r="B102" s="68">
        <v>3113236</v>
      </c>
      <c r="C102" s="27" t="s">
        <v>113</v>
      </c>
      <c r="D102" s="49" t="s">
        <v>106</v>
      </c>
      <c r="E102" s="49">
        <v>12</v>
      </c>
      <c r="F102" s="29">
        <f>4-(4*$G$8)</f>
        <v>4</v>
      </c>
    </row>
    <row r="103" spans="1:6">
      <c r="A103" s="25"/>
      <c r="B103" s="68">
        <v>3113204</v>
      </c>
      <c r="C103" s="30" t="s">
        <v>113</v>
      </c>
      <c r="D103" s="50" t="s">
        <v>108</v>
      </c>
      <c r="E103" s="50">
        <v>6</v>
      </c>
      <c r="F103" s="32">
        <f>7-(7*$G$8)</f>
        <v>7</v>
      </c>
    </row>
    <row r="104" spans="1:6">
      <c r="A104" s="25"/>
      <c r="B104" s="68">
        <v>3113212</v>
      </c>
      <c r="C104" s="27" t="s">
        <v>114</v>
      </c>
      <c r="D104" s="49" t="s">
        <v>108</v>
      </c>
      <c r="E104" s="49">
        <v>6</v>
      </c>
      <c r="F104" s="29">
        <f>7-(7*$G$8)</f>
        <v>7</v>
      </c>
    </row>
    <row r="105" spans="1:6">
      <c r="A105" s="25"/>
      <c r="B105" s="68">
        <v>3113211</v>
      </c>
      <c r="C105" s="30" t="s">
        <v>113</v>
      </c>
      <c r="D105" s="50" t="s">
        <v>109</v>
      </c>
      <c r="E105" s="50">
        <v>3</v>
      </c>
      <c r="F105" s="32">
        <f>34-(34*$G$8)</f>
        <v>34</v>
      </c>
    </row>
    <row r="106" spans="1:6">
      <c r="A106" s="25"/>
      <c r="B106" s="68">
        <v>3113213</v>
      </c>
      <c r="C106" s="27" t="s">
        <v>115</v>
      </c>
      <c r="D106" s="49" t="s">
        <v>109</v>
      </c>
      <c r="E106" s="49">
        <v>3</v>
      </c>
      <c r="F106" s="29">
        <f>34-(34*$G$8)</f>
        <v>34</v>
      </c>
    </row>
    <row r="107" spans="1:6">
      <c r="A107" s="25"/>
      <c r="B107" s="68">
        <v>3113203</v>
      </c>
      <c r="C107" s="30" t="s">
        <v>113</v>
      </c>
      <c r="D107" s="50" t="s">
        <v>116</v>
      </c>
      <c r="E107" s="51" t="s">
        <v>31</v>
      </c>
      <c r="F107" s="32">
        <f>120-(120*$G$8)</f>
        <v>120</v>
      </c>
    </row>
    <row r="108" spans="1:6">
      <c r="A108" s="96"/>
      <c r="B108" s="97"/>
      <c r="C108" s="73" t="s">
        <v>117</v>
      </c>
      <c r="D108" s="98"/>
      <c r="E108" s="98"/>
      <c r="F108" s="99"/>
    </row>
    <row r="109" spans="1:6">
      <c r="A109" s="25"/>
      <c r="B109" s="68">
        <v>3113256</v>
      </c>
      <c r="C109" s="27" t="s">
        <v>118</v>
      </c>
      <c r="D109" s="49" t="s">
        <v>108</v>
      </c>
      <c r="E109" s="49">
        <v>6</v>
      </c>
      <c r="F109" s="29">
        <f>6.5-(6.5*$G$8)</f>
        <v>6.5</v>
      </c>
    </row>
    <row r="110" spans="1:6">
      <c r="A110" s="25"/>
      <c r="B110" s="68">
        <v>3113258</v>
      </c>
      <c r="C110" s="30" t="s">
        <v>119</v>
      </c>
      <c r="D110" s="50" t="s">
        <v>109</v>
      </c>
      <c r="E110" s="50">
        <v>3</v>
      </c>
      <c r="F110" s="32">
        <f>29-(29*$G$8)</f>
        <v>29</v>
      </c>
    </row>
    <row r="111" spans="1:6">
      <c r="A111" s="96"/>
      <c r="B111" s="97"/>
      <c r="C111" s="73" t="s">
        <v>120</v>
      </c>
      <c r="D111" s="98"/>
      <c r="E111" s="98"/>
      <c r="F111" s="99"/>
    </row>
    <row r="112" spans="1:6">
      <c r="A112" s="25"/>
      <c r="B112" s="68">
        <v>3113242</v>
      </c>
      <c r="C112" s="27" t="s">
        <v>121</v>
      </c>
      <c r="D112" s="49" t="s">
        <v>104</v>
      </c>
      <c r="E112" s="49">
        <v>12</v>
      </c>
      <c r="F112" s="29">
        <f>3-(3*$G$8)</f>
        <v>3</v>
      </c>
    </row>
    <row r="113" spans="1:6">
      <c r="A113" s="100"/>
      <c r="B113" s="101">
        <v>3113241</v>
      </c>
      <c r="C113" s="102" t="s">
        <v>121</v>
      </c>
      <c r="D113" s="103" t="s">
        <v>106</v>
      </c>
      <c r="E113" s="103">
        <v>12</v>
      </c>
      <c r="F113" s="32">
        <f>4-(4*$G$8)</f>
        <v>4</v>
      </c>
    </row>
    <row r="114" spans="1:6">
      <c r="A114" s="96"/>
      <c r="B114" s="97"/>
      <c r="C114" s="97"/>
      <c r="D114" s="104"/>
      <c r="E114" s="104"/>
      <c r="F114" s="105"/>
    </row>
    <row r="115" spans="1:6" ht="31.5">
      <c r="A115" s="10"/>
      <c r="B115" s="11"/>
      <c r="C115" s="12" t="s">
        <v>6</v>
      </c>
      <c r="D115" s="13"/>
      <c r="E115" s="13"/>
      <c r="F115" s="14"/>
    </row>
    <row r="116" spans="1:6">
      <c r="A116" s="20"/>
      <c r="B116" s="21"/>
      <c r="C116" s="22" t="s">
        <v>8</v>
      </c>
      <c r="D116" s="23"/>
      <c r="E116" s="23"/>
      <c r="F116" s="24"/>
    </row>
    <row r="117" spans="1:6">
      <c r="A117" s="25"/>
      <c r="B117" s="26">
        <v>3112230</v>
      </c>
      <c r="C117" s="27" t="s">
        <v>122</v>
      </c>
      <c r="D117" s="28" t="s">
        <v>123</v>
      </c>
      <c r="E117" s="28">
        <v>6</v>
      </c>
      <c r="F117" s="29">
        <f>8.5-(8.5*$G$8)</f>
        <v>8.5</v>
      </c>
    </row>
    <row r="118" spans="1:6">
      <c r="A118" s="25"/>
      <c r="B118" s="26">
        <v>3112234</v>
      </c>
      <c r="C118" s="30" t="s">
        <v>124</v>
      </c>
      <c r="D118" s="31" t="s">
        <v>125</v>
      </c>
      <c r="E118" s="31">
        <v>6</v>
      </c>
      <c r="F118" s="32">
        <f>8.5-(8.5*$G$8)</f>
        <v>8.5</v>
      </c>
    </row>
    <row r="119" spans="1:6">
      <c r="A119" s="33"/>
      <c r="B119" s="34"/>
      <c r="C119" s="35" t="s">
        <v>12</v>
      </c>
      <c r="D119" s="36"/>
      <c r="E119" s="36"/>
      <c r="F119" s="37"/>
    </row>
    <row r="120" spans="1:6">
      <c r="A120" s="25"/>
      <c r="B120" s="26">
        <v>3112205</v>
      </c>
      <c r="C120" s="27" t="s">
        <v>126</v>
      </c>
      <c r="D120" s="28" t="s">
        <v>127</v>
      </c>
      <c r="E120" s="28">
        <v>6</v>
      </c>
      <c r="F120" s="29">
        <f>8-(8*$G$8)</f>
        <v>8</v>
      </c>
    </row>
    <row r="121" spans="1:6">
      <c r="A121" s="25"/>
      <c r="B121" s="26">
        <v>3112213</v>
      </c>
      <c r="C121" s="30" t="s">
        <v>128</v>
      </c>
      <c r="D121" s="31" t="s">
        <v>127</v>
      </c>
      <c r="E121" s="31">
        <v>6</v>
      </c>
      <c r="F121" s="32">
        <f t="shared" ref="F121:F122" si="2">8-(8*$G$8)</f>
        <v>8</v>
      </c>
    </row>
    <row r="122" spans="1:6">
      <c r="A122" s="25"/>
      <c r="B122" s="26">
        <v>3112226</v>
      </c>
      <c r="C122" s="27" t="s">
        <v>129</v>
      </c>
      <c r="D122" s="28" t="s">
        <v>127</v>
      </c>
      <c r="E122" s="28">
        <v>6</v>
      </c>
      <c r="F122" s="29">
        <f t="shared" si="2"/>
        <v>8</v>
      </c>
    </row>
    <row r="123" spans="1:6">
      <c r="A123" s="25"/>
      <c r="B123" s="26">
        <v>3112206</v>
      </c>
      <c r="C123" s="30" t="s">
        <v>128</v>
      </c>
      <c r="D123" s="31" t="s">
        <v>130</v>
      </c>
      <c r="E123" s="31">
        <v>3</v>
      </c>
      <c r="F123" s="32">
        <f>32.5-(32.5*$G$8)</f>
        <v>32.5</v>
      </c>
    </row>
    <row r="124" spans="1:6">
      <c r="A124" s="25"/>
      <c r="B124" s="26">
        <v>3112216</v>
      </c>
      <c r="C124" s="27" t="s">
        <v>126</v>
      </c>
      <c r="D124" s="28" t="s">
        <v>130</v>
      </c>
      <c r="E124" s="28">
        <v>3</v>
      </c>
      <c r="F124" s="29">
        <f>32.5-(32.5*$G$8)</f>
        <v>32.5</v>
      </c>
    </row>
    <row r="125" spans="1:6">
      <c r="A125" s="33"/>
      <c r="B125" s="34"/>
      <c r="C125" s="35" t="s">
        <v>18</v>
      </c>
      <c r="D125" s="36"/>
      <c r="E125" s="36"/>
      <c r="F125" s="37"/>
    </row>
    <row r="126" spans="1:6">
      <c r="A126" s="25"/>
      <c r="B126" s="26">
        <v>3112232</v>
      </c>
      <c r="C126" s="27" t="s">
        <v>131</v>
      </c>
      <c r="D126" s="28" t="s">
        <v>132</v>
      </c>
      <c r="E126" s="28">
        <v>6</v>
      </c>
      <c r="F126" s="29">
        <f>5.3-(5.3*$G$8)</f>
        <v>5.3</v>
      </c>
    </row>
    <row r="127" spans="1:6">
      <c r="A127" s="25"/>
      <c r="B127" s="26">
        <v>3112228</v>
      </c>
      <c r="C127" s="30" t="s">
        <v>133</v>
      </c>
      <c r="D127" s="31" t="s">
        <v>127</v>
      </c>
      <c r="E127" s="31">
        <v>6</v>
      </c>
      <c r="F127" s="32">
        <f>8-(8*$G$8)</f>
        <v>8</v>
      </c>
    </row>
    <row r="128" spans="1:6">
      <c r="A128" s="25"/>
      <c r="B128" s="26">
        <v>3112245</v>
      </c>
      <c r="C128" s="27" t="s">
        <v>131</v>
      </c>
      <c r="D128" s="28" t="s">
        <v>127</v>
      </c>
      <c r="E128" s="28">
        <v>6</v>
      </c>
      <c r="F128" s="29">
        <f>8-(8*$G$8)</f>
        <v>8</v>
      </c>
    </row>
    <row r="129" spans="1:6">
      <c r="A129" s="64"/>
      <c r="B129" s="65"/>
      <c r="C129" s="65"/>
      <c r="D129" s="66"/>
      <c r="E129" s="66"/>
      <c r="F129" s="67"/>
    </row>
    <row r="130" spans="1:6" ht="15.75">
      <c r="A130" s="42"/>
      <c r="B130" s="43"/>
      <c r="C130" s="43" t="s">
        <v>22</v>
      </c>
      <c r="D130" s="44"/>
      <c r="E130" s="44"/>
      <c r="F130" s="45"/>
    </row>
    <row r="131" spans="1:6">
      <c r="A131" s="33"/>
      <c r="B131" s="34"/>
      <c r="C131" s="35" t="s">
        <v>24</v>
      </c>
      <c r="D131" s="48"/>
      <c r="E131" s="48"/>
      <c r="F131" s="37"/>
    </row>
    <row r="132" spans="1:6">
      <c r="A132" s="25"/>
      <c r="B132" s="26">
        <v>3111022</v>
      </c>
      <c r="C132" s="27" t="s">
        <v>134</v>
      </c>
      <c r="D132" s="49" t="s">
        <v>132</v>
      </c>
      <c r="E132" s="49">
        <v>6</v>
      </c>
      <c r="F132" s="29">
        <f>5-(5*$G$8)</f>
        <v>5</v>
      </c>
    </row>
    <row r="133" spans="1:6">
      <c r="A133" s="25"/>
      <c r="B133" s="26">
        <v>3111004</v>
      </c>
      <c r="C133" s="30" t="s">
        <v>134</v>
      </c>
      <c r="D133" s="50" t="s">
        <v>135</v>
      </c>
      <c r="E133" s="50">
        <v>6</v>
      </c>
      <c r="F133" s="32">
        <f>11-(11*$G$8)</f>
        <v>11</v>
      </c>
    </row>
    <row r="134" spans="1:6">
      <c r="A134" s="25"/>
      <c r="B134" s="26">
        <v>3111005</v>
      </c>
      <c r="C134" s="27" t="s">
        <v>134</v>
      </c>
      <c r="D134" s="49" t="s">
        <v>42</v>
      </c>
      <c r="E134" s="49">
        <v>3</v>
      </c>
      <c r="F134" s="29">
        <f>51-(51*$G$8)</f>
        <v>51</v>
      </c>
    </row>
    <row r="135" spans="1:6">
      <c r="A135" s="25"/>
      <c r="B135" s="26">
        <v>3111010</v>
      </c>
      <c r="C135" s="30" t="s">
        <v>134</v>
      </c>
      <c r="D135" s="50" t="s">
        <v>30</v>
      </c>
      <c r="E135" s="51" t="s">
        <v>31</v>
      </c>
      <c r="F135" s="32">
        <f>189-(189*$G$8)</f>
        <v>189</v>
      </c>
    </row>
    <row r="136" spans="1:6">
      <c r="A136" s="33"/>
      <c r="B136" s="34"/>
      <c r="C136" s="35" t="s">
        <v>32</v>
      </c>
      <c r="D136" s="48"/>
      <c r="E136" s="48"/>
      <c r="F136" s="37"/>
    </row>
    <row r="137" spans="1:6">
      <c r="A137" s="25"/>
      <c r="B137" s="26">
        <v>3111030</v>
      </c>
      <c r="C137" s="27" t="s">
        <v>136</v>
      </c>
      <c r="D137" s="49" t="s">
        <v>135</v>
      </c>
      <c r="E137" s="49">
        <v>6</v>
      </c>
      <c r="F137" s="29">
        <f>9.7-(9.7*$G$8)</f>
        <v>9.6999999999999993</v>
      </c>
    </row>
    <row r="138" spans="1:6">
      <c r="A138" s="33"/>
      <c r="B138" s="34"/>
      <c r="C138" s="35" t="s">
        <v>34</v>
      </c>
      <c r="D138" s="48"/>
      <c r="E138" s="48"/>
      <c r="F138" s="37"/>
    </row>
    <row r="139" spans="1:6">
      <c r="A139" s="25"/>
      <c r="B139" s="26">
        <v>3111033</v>
      </c>
      <c r="C139" s="27" t="s">
        <v>137</v>
      </c>
      <c r="D139" s="49" t="s">
        <v>132</v>
      </c>
      <c r="E139" s="49">
        <v>6</v>
      </c>
      <c r="F139" s="29">
        <f>6.4-(6.4*$G$8)</f>
        <v>6.4</v>
      </c>
    </row>
    <row r="140" spans="1:6">
      <c r="A140" s="25"/>
      <c r="B140" s="26">
        <v>3111035</v>
      </c>
      <c r="C140" s="30" t="s">
        <v>137</v>
      </c>
      <c r="D140" s="50" t="s">
        <v>127</v>
      </c>
      <c r="E140" s="50">
        <v>6</v>
      </c>
      <c r="F140" s="32">
        <f>12.2-(12.2*$G$8)</f>
        <v>12.2</v>
      </c>
    </row>
    <row r="141" spans="1:6" ht="15.75" thickBot="1">
      <c r="A141" s="106"/>
      <c r="B141" s="107"/>
      <c r="C141" s="108"/>
      <c r="D141" s="109"/>
      <c r="E141" s="109"/>
      <c r="F141" s="110"/>
    </row>
  </sheetData>
  <mergeCells count="1">
    <mergeCell ref="A89:C8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Базовый прайс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2016-02-28T15:18:23Z</dcterms:created>
  <dcterms:modified xsi:type="dcterms:W3CDTF">2016-02-28T15:22:31Z</dcterms:modified>
</cp:coreProperties>
</file>